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a.i.m.e./Mon Drive (contact@individus-en-mouvements.com) (1)/A.I.M.E. - suivi des projets et relations/02- pôle ressources : recherche/2025-28 ARTEC/dossier final/"/>
    </mc:Choice>
  </mc:AlternateContent>
  <xr:revisionPtr revIDLastSave="0" documentId="13_ncr:1_{6E2A13AF-7CFD-1541-A272-F9CC32ADCC4B}" xr6:coauthVersionLast="47" xr6:coauthVersionMax="47" xr10:uidLastSave="{00000000-0000-0000-0000-000000000000}"/>
  <bookViews>
    <workbookView xWindow="0" yWindow="500" windowWidth="28800" windowHeight="17500" xr2:uid="{00000000-000D-0000-FFFF-FFFF00000000}"/>
  </bookViews>
  <sheets>
    <sheet name="Budget total" sheetId="2" r:id="rId1"/>
    <sheet name="Détail - année 1" sheetId="3" r:id="rId2"/>
    <sheet name="Détail - année 2" sheetId="4" r:id="rId3"/>
    <sheet name="Détail - année 3" sheetId="5" r:id="rId4"/>
  </sheets>
  <externalReferences>
    <externalReference r:id="rId5"/>
  </externalReferenc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15" i="4" l="1"/>
  <c r="D12" i="5"/>
  <c r="D21" i="5" s="1"/>
  <c r="C12" i="5"/>
  <c r="D34" i="4"/>
  <c r="D35" i="4" s="1"/>
  <c r="C35" i="5"/>
  <c r="C37" i="3"/>
  <c r="C35" i="3"/>
  <c r="C34" i="3"/>
  <c r="C41" i="4"/>
  <c r="C42" i="4" s="1"/>
  <c r="C33" i="5"/>
  <c r="C32" i="5"/>
  <c r="C23" i="2"/>
  <c r="C24" i="2" s="1"/>
  <c r="C35" i="4"/>
  <c r="D18" i="2"/>
  <c r="D17" i="2"/>
  <c r="C14" i="2"/>
  <c r="C11" i="3"/>
  <c r="D11" i="3"/>
  <c r="C16" i="4"/>
  <c r="D16" i="4"/>
  <c r="D37" i="5"/>
  <c r="C37" i="5"/>
  <c r="C33" i="2"/>
  <c r="D26" i="5"/>
  <c r="C15" i="5"/>
  <c r="C19" i="5"/>
  <c r="C17" i="2" s="1"/>
  <c r="C32" i="2"/>
  <c r="C17" i="4"/>
  <c r="C18" i="4"/>
  <c r="C19" i="4"/>
  <c r="C14" i="3"/>
  <c r="C23" i="4"/>
  <c r="C16" i="3"/>
  <c r="C12" i="2"/>
  <c r="C15" i="2"/>
  <c r="C16" i="2"/>
  <c r="C18" i="2"/>
  <c r="D22" i="4"/>
  <c r="D14" i="4" s="1"/>
  <c r="D12" i="3"/>
  <c r="D12" i="2"/>
  <c r="D21" i="4"/>
  <c r="D17" i="3"/>
  <c r="D15" i="2"/>
  <c r="D16" i="2"/>
  <c r="D30" i="2"/>
  <c r="D31" i="2"/>
  <c r="D33" i="2"/>
  <c r="D45" i="4"/>
  <c r="D28" i="3"/>
  <c r="D39" i="3"/>
  <c r="C28" i="3"/>
  <c r="C26" i="5"/>
  <c r="D40" i="5" l="1"/>
  <c r="C11" i="2"/>
  <c r="D11" i="2"/>
  <c r="D14" i="2"/>
  <c r="C21" i="5"/>
  <c r="C40" i="5" s="1"/>
  <c r="C13" i="2"/>
  <c r="C39" i="3"/>
  <c r="C31" i="2"/>
  <c r="C45" i="4"/>
  <c r="D35" i="2"/>
  <c r="C30" i="2"/>
  <c r="D30" i="4"/>
  <c r="D48" i="4" s="1"/>
  <c r="C30" i="4"/>
  <c r="D23" i="2"/>
  <c r="D24" i="2" s="1"/>
  <c r="C23" i="3"/>
  <c r="C42" i="3" s="1"/>
  <c r="D13" i="2"/>
  <c r="D23" i="3"/>
  <c r="D42" i="3" s="1"/>
  <c r="C19" i="2" l="1"/>
  <c r="C35" i="2"/>
  <c r="C48" i="4"/>
  <c r="D19" i="2"/>
  <c r="D38" i="2" s="1"/>
  <c r="C38" i="2" l="1"/>
</calcChain>
</file>

<file path=xl/sharedStrings.xml><?xml version="1.0" encoding="utf-8"?>
<sst xmlns="http://schemas.openxmlformats.org/spreadsheetml/2006/main" count="189" uniqueCount="75">
  <si>
    <t>INTITULE DU PROJET :</t>
  </si>
  <si>
    <t>PORTEUR.SE DU PROJET :</t>
  </si>
  <si>
    <t>ANNEE :</t>
  </si>
  <si>
    <t>Dépenses éligibles</t>
  </si>
  <si>
    <t>Co-financements</t>
  </si>
  <si>
    <t>Explication et justification de l'aide demandée</t>
  </si>
  <si>
    <t>FONCTIONNEMENT</t>
  </si>
  <si>
    <t>TOTAL</t>
  </si>
  <si>
    <t>Stage</t>
  </si>
  <si>
    <t>Aide</t>
  </si>
  <si>
    <t>Toutes vos demandes d'achat de matériel supérieur à 350 €</t>
  </si>
  <si>
    <t>Sous-total Fonctionnement</t>
  </si>
  <si>
    <t>Sous-total Equipement</t>
  </si>
  <si>
    <t>PERSONNEL</t>
  </si>
  <si>
    <t>Sous-total Personnel</t>
  </si>
  <si>
    <t>Autre type de contrat</t>
  </si>
  <si>
    <t>Rémunération d'un artiste, d'un conférencier, d'un prestataire: coût libre (sur devis-facture ou GUSO)</t>
  </si>
  <si>
    <t>Construction livrable</t>
  </si>
  <si>
    <t xml:space="preserve">Montant de l'aide demandée à ArTeC </t>
  </si>
  <si>
    <t>Coût moyen d'un mois de stage: 600 €</t>
  </si>
  <si>
    <t>Coût minimum dun mois de salaire chargé pour un IGR: 3300 €</t>
  </si>
  <si>
    <t>Coût minimum dun mois de salaire chargé pour un IGE: 3000 €</t>
  </si>
  <si>
    <t>Petit matériel (inférieur à 350 €), uniquement s'il ne peut être prêté par ArTeC</t>
  </si>
  <si>
    <t>Frais de réception (prestation de traiteur ou restaurant sur bon de commande)</t>
  </si>
  <si>
    <t>Frais de mission (voyage, hébergement uniquement). Détailler pour chaque voyage prévu.</t>
  </si>
  <si>
    <t>Autres frais (préciser)</t>
  </si>
  <si>
    <t>Rémunération de prestation artistique</t>
  </si>
  <si>
    <t>EQUIPEMENT (détailler chaque besoin)</t>
  </si>
  <si>
    <t>Equipement &gt; 350 euros</t>
  </si>
  <si>
    <t>Rémunération intervenant.es extérieure.es (préciser le mode de rémunération souhaité, si possible)</t>
  </si>
  <si>
    <t>Les prestataires des marchés publics étant très coûteux en ce qui concerne les voyages et hébergements, il convient d'estimer le coût de chaque prestation de cette nature en multipliant par deux les montants affichés sur les outils de recherche standard.</t>
  </si>
  <si>
    <t>IGR - Violeta Salvatierra</t>
  </si>
  <si>
    <t>IGE - Marina Ledrein</t>
  </si>
  <si>
    <t>Artiste intermittent CCDU - Julie Nioche</t>
  </si>
  <si>
    <t xml:space="preserve">SUPERPOUVOIR. Pour des danses émancipatrices </t>
  </si>
  <si>
    <t>Isabelle Ginot</t>
  </si>
  <si>
    <t>15 jours de travail / Enquête et constitution d'un catalogue de pratiques</t>
  </si>
  <si>
    <t>9 jours /  Enquête et constitution d'un catalogue de pratiques</t>
  </si>
  <si>
    <t>5 jours de travail / préparation suivi de recherche anti  manuel</t>
  </si>
  <si>
    <t>Artiste intermittent CCDU - Musicienne</t>
  </si>
  <si>
    <t xml:space="preserve">Techniciens intermittent CCDU </t>
  </si>
  <si>
    <t>impression Fanzine</t>
  </si>
  <si>
    <t xml:space="preserve">Autres frais (préciser) </t>
  </si>
  <si>
    <t>2025/2027</t>
  </si>
  <si>
    <t>30 jours / anti Manuel</t>
  </si>
  <si>
    <t>10 jours / anti Manuel</t>
  </si>
  <si>
    <t xml:space="preserve">salaires et charges de Julie Nioche - chorégraphe et interprète / 2 semaines de résidence de création automne 2025 </t>
  </si>
  <si>
    <t>Frais de transports et hébergement pour déplacements de l'équipe des chercheuses et artistes sur les terrains (Nantes)  + déplacements Julie Nioche / création</t>
  </si>
  <si>
    <t>salaires et charges de Julie Nioche - chorégraphe et interprète - 2 semaines de résidence de création + 2 performances journées ARTEC</t>
  </si>
  <si>
    <t>salaires et charges équipe technique  - 2 performances journées ARTEC</t>
  </si>
  <si>
    <t>salaires et charges artiste musicienne - 2 performances journées ARTEC</t>
  </si>
  <si>
    <t>Frais de transports et hébergement pour déplacements de l'équipe des chercheuses et artistes sur les terrains (Nantes)  + déplacements Julie Nioche / résidence création</t>
  </si>
  <si>
    <t>couts dessais et impression Fanzines création</t>
  </si>
  <si>
    <t>couts d'essais et impression Anti Manuel</t>
  </si>
  <si>
    <r>
      <rPr>
        <b/>
        <sz val="10"/>
        <color rgb="FF7030A0"/>
        <rFont val="Calibri (Corps)"/>
      </rPr>
      <t>Apport CNDC d’Angers -</t>
    </r>
    <r>
      <rPr>
        <sz val="10"/>
        <color theme="1"/>
        <rFont val="Calibri"/>
        <family val="2"/>
        <scheme val="minor"/>
      </rPr>
      <t xml:space="preserve"> salaires et charges 2 semaines de Résidence pédagogie et création : mise à l’épreuve de SUPERPOUVOIRS et  « l’anti-manuel » avec les élèves de l’école supérieure, dans le cadre de leur formation à la médiation (2025 -2026)</t>
    </r>
  </si>
  <si>
    <r>
      <rPr>
        <b/>
        <sz val="10"/>
        <color rgb="FF7030A0"/>
        <rFont val="Calibri (Corps)"/>
      </rPr>
      <t>Apport Atelier de Paris -</t>
    </r>
    <r>
      <rPr>
        <sz val="10"/>
        <color theme="1"/>
        <rFont val="Calibri"/>
        <family val="2"/>
        <scheme val="minor"/>
      </rPr>
      <t xml:space="preserve"> coproduction 2 semaines de résidence de création  équipe artistique et technique hors Julie Nioche</t>
    </r>
  </si>
  <si>
    <r>
      <rPr>
        <b/>
        <sz val="10"/>
        <color rgb="FF7030A0"/>
        <rFont val="Calibri (Corps)"/>
      </rPr>
      <t>Apport de Musidanse</t>
    </r>
    <r>
      <rPr>
        <sz val="10"/>
        <color theme="1"/>
        <rFont val="Calibri"/>
        <family val="2"/>
        <scheme val="minor"/>
      </rPr>
      <t xml:space="preserve"> / écriture Fanzines SUPERPOUVOIRS - droits d'auteur</t>
    </r>
  </si>
  <si>
    <r>
      <rPr>
        <b/>
        <sz val="10"/>
        <color rgb="FF7030A0"/>
        <rFont val="Calibri (Corps)"/>
      </rPr>
      <t>Apport de Musidanse</t>
    </r>
    <r>
      <rPr>
        <sz val="10"/>
        <color theme="1"/>
        <rFont val="Calibri"/>
        <family val="2"/>
        <scheme val="minor"/>
      </rPr>
      <t xml:space="preserve"> / droits auteurs conception outils de publication anti Manuel</t>
    </r>
  </si>
  <si>
    <t>Chorégraphe chercheuse  - régime général Julie Nioche</t>
  </si>
  <si>
    <r>
      <rPr>
        <b/>
        <sz val="10"/>
        <color rgb="FF7030A0"/>
        <rFont val="Calibri (Corps)"/>
      </rPr>
      <t>Apport de MUSIDANSE</t>
    </r>
    <r>
      <rPr>
        <sz val="10"/>
        <color theme="1"/>
        <rFont val="Calibri"/>
        <family val="2"/>
        <scheme val="minor"/>
      </rPr>
      <t xml:space="preserve"> / Début de travail d'écriture fanzine - droits d'auteur</t>
    </r>
  </si>
  <si>
    <r>
      <rPr>
        <b/>
        <sz val="10"/>
        <color rgb="FF7030A0"/>
        <rFont val="Calibri (Corps)"/>
      </rPr>
      <t>Apport de A.I.M.E.</t>
    </r>
    <r>
      <rPr>
        <sz val="10"/>
        <color theme="1"/>
        <rFont val="Calibri"/>
        <family val="2"/>
        <scheme val="minor"/>
      </rPr>
      <t xml:space="preserve"> / salaires et charges équipe artistique hors Julie Nioche pour 2 semaines de résidence de création automne 2025 </t>
    </r>
  </si>
  <si>
    <r>
      <rPr>
        <b/>
        <sz val="10"/>
        <color rgb="FF7030A0"/>
        <rFont val="Calibri (Corps)"/>
      </rPr>
      <t>Apport de A.I.M.E.</t>
    </r>
    <r>
      <rPr>
        <sz val="10"/>
        <color rgb="FF7030A0"/>
        <rFont val="Calibri (Corps)"/>
      </rPr>
      <t xml:space="preserve"> </t>
    </r>
    <r>
      <rPr>
        <sz val="10"/>
        <color theme="1"/>
        <rFont val="Calibri"/>
        <family val="2"/>
        <scheme val="minor"/>
      </rPr>
      <t>/ repas des équipes</t>
    </r>
  </si>
  <si>
    <r>
      <rPr>
        <b/>
        <sz val="10"/>
        <color rgb="FF7030A0"/>
        <rFont val="Calibri (Corps)"/>
      </rPr>
      <t>Apport Atelier de Paris</t>
    </r>
    <r>
      <rPr>
        <sz val="10"/>
        <color theme="1"/>
        <rFont val="Calibri"/>
        <family val="2"/>
        <scheme val="minor"/>
      </rPr>
      <t xml:space="preserve"> -  droits de cession évalués-  création SUPERPOUVOIRS juin 2026</t>
    </r>
  </si>
  <si>
    <r>
      <rPr>
        <b/>
        <sz val="10"/>
        <color theme="1"/>
        <rFont val="Calibri"/>
        <family val="2"/>
        <scheme val="minor"/>
      </rPr>
      <t xml:space="preserve">Prestation de A.I.M.E. </t>
    </r>
    <r>
      <rPr>
        <sz val="10"/>
        <color theme="1"/>
        <rFont val="Calibri"/>
        <family val="2"/>
        <scheme val="minor"/>
      </rPr>
      <t>-  50%  des couts de coordination de production, prise en charge de l’animation et la coordination du réseau par A.I.M.E. /</t>
    </r>
    <r>
      <rPr>
        <b/>
        <sz val="10"/>
        <color rgb="FF7030A0"/>
        <rFont val="Calibri (Corps)"/>
      </rPr>
      <t xml:space="preserve"> solde par apport de A.I.M.E.</t>
    </r>
  </si>
  <si>
    <r>
      <rPr>
        <b/>
        <sz val="10"/>
        <color rgb="FF7030A0"/>
        <rFont val="Calibri (Corps)"/>
      </rPr>
      <t>Apport - CNDC d’Anger</t>
    </r>
    <r>
      <rPr>
        <sz val="10"/>
        <color theme="1"/>
        <rFont val="Calibri"/>
        <family val="2"/>
        <scheme val="minor"/>
      </rPr>
      <t>s - Transport, hébergements Résidence pédagogie et création 2 semaines  2 AR sur la base Paris-Angers - 11 journées de défraiements et hébergements</t>
    </r>
  </si>
  <si>
    <r>
      <rPr>
        <b/>
        <sz val="10"/>
        <color rgb="FF7030A0"/>
        <rFont val="Calibri (Corps)"/>
      </rPr>
      <t>Apport Atelier de Paris</t>
    </r>
    <r>
      <rPr>
        <sz val="10"/>
        <color theme="1"/>
        <rFont val="Calibri"/>
        <family val="2"/>
        <scheme val="minor"/>
      </rPr>
      <t xml:space="preserve"> -  frais annexes diffusion SUPERPOUVOIRS évalués</t>
    </r>
  </si>
  <si>
    <r>
      <rPr>
        <b/>
        <sz val="10"/>
        <color rgb="FF7030A0"/>
        <rFont val="Calibri (Corps)"/>
      </rPr>
      <t>Apport de A.I.M.E.</t>
    </r>
    <r>
      <rPr>
        <sz val="10"/>
        <color theme="1"/>
        <rFont val="Calibri"/>
        <family val="2"/>
        <scheme val="minor"/>
      </rPr>
      <t xml:space="preserve"> /coproduction de SUPERPOUVOIRS - salaires et charges technicien.ne.s et collaborations artistiques, droits d'auteurs, frais annexes</t>
    </r>
  </si>
  <si>
    <r>
      <rPr>
        <b/>
        <sz val="10"/>
        <color rgb="FF7030A0"/>
        <rFont val="Calibri"/>
        <family val="2"/>
        <scheme val="minor"/>
      </rPr>
      <t>Apport de A.I.M.E.</t>
    </r>
    <r>
      <rPr>
        <sz val="10"/>
        <color rgb="FF7030A0"/>
        <rFont val="Calibri (Corps)"/>
      </rPr>
      <t xml:space="preserve">  </t>
    </r>
    <r>
      <rPr>
        <sz val="10"/>
        <rFont val="Calibri (Corps)"/>
      </rPr>
      <t>- achat matérieaux spectacles - costumes, accessoires - locations (évaluation)</t>
    </r>
  </si>
  <si>
    <t>heures statutaires - env 30 jours de travail 2025</t>
  </si>
  <si>
    <t>Direction de recherche Isabelle Ginot</t>
  </si>
  <si>
    <t>heures statutaires - env 15 jours de travail 2026</t>
  </si>
  <si>
    <t>heures statutaires - env 50 jours de travail 2027</t>
  </si>
  <si>
    <t>heures statutaires MUSIDANSE  - env 95 jours de travail</t>
  </si>
  <si>
    <r>
      <t xml:space="preserve">Prestation de A.I.M.E. -  50%  des couts de coordination de production, prise en charge de l’animation et la coordination du réseau par A.I.M.E. / solde par </t>
    </r>
    <r>
      <rPr>
        <b/>
        <sz val="10"/>
        <color rgb="FF7030A0"/>
        <rFont val="Calibri (Corps)"/>
      </rPr>
      <t>apport de A.I.M.E.</t>
    </r>
  </si>
  <si>
    <r>
      <t xml:space="preserve">Prestation de A.I.M.E. -  50%  des couts de coordination de production, prise en charge de l’animation et la coordination du réseau par A.I.M.E. </t>
    </r>
    <r>
      <rPr>
        <sz val="10"/>
        <color rgb="FF7030A0"/>
        <rFont val="Calibri (Corps)"/>
      </rPr>
      <t>/ solde par apport de A.I.M.E.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</si>
</sst>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 #,##0.00_)\ &quot;€&quot;_ ;_ * \(#,##0.00\)\ &quot;€&quot;_ ;_ * &quot;-&quot;??_)\ &quot;€&quot;_ ;_ @_ "/>
    <numFmt numFmtId="164" formatCode="[$€-2]\ #,##0"/>
    <numFmt numFmtId="165" formatCode="&quot; &quot;#,##0.00&quot; € &quot;;&quot;-&quot;#,##0.00&quot; € &quot;;&quot; -&quot;#&quot; € &quot;;&quot; &quot;@&quot; &quot;"/>
    <numFmt numFmtId="166" formatCode="[$-40C]General"/>
    <numFmt numFmtId="167" formatCode="[$-40C]0%"/>
    <numFmt numFmtId="168" formatCode="#,##0.00&quot; &quot;[$€-40C];[Red]&quot;-&quot;#,##0.00&quot; &quot;[$€-40C]"/>
    <numFmt numFmtId="169" formatCode="_ * #.##0.00_)\ &quot;€&quot;_ ;_ * \(#.##0.00\)\ &quot;€&quot;_ ;_ * &quot;-&quot;??_)\ &quot;€&quot;_ ;_ @_ "/>
    <numFmt numFmtId="170" formatCode="_ * #.##0.00000_)\ &quot;€&quot;_ ;_ * \(#.##0.00000\)\ &quot;€&quot;_ ;_ * &quot;-&quot;?????_)\ &quot;€&quot;_ ;_ @_ "/>
  </numFmts>
  <fonts count="28">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sz val="12"/>
      <color indexed="0"/>
      <name val="Arial Bold"/>
    </font>
    <font>
      <sz val="11"/>
      <color indexed="0"/>
      <name val="Arial Bold"/>
    </font>
    <font>
      <sz val="11"/>
      <color theme="5" tint="-0.249977111117893"/>
      <name val="Arial"/>
      <family val="2"/>
    </font>
    <font>
      <b/>
      <sz val="10"/>
      <color theme="1"/>
      <name val="Calibri"/>
      <family val="2"/>
      <scheme val="minor"/>
    </font>
    <font>
      <b/>
      <sz val="10"/>
      <color rgb="FF7030A0"/>
      <name val="Calibri"/>
      <family val="2"/>
      <scheme val="minor"/>
    </font>
    <font>
      <sz val="11"/>
      <color theme="1"/>
      <name val="Calibri"/>
      <family val="2"/>
      <scheme val="minor"/>
    </font>
    <font>
      <sz val="10"/>
      <color rgb="FF7030A0"/>
      <name val="Calibri"/>
      <family val="2"/>
      <scheme val="minor"/>
    </font>
    <font>
      <sz val="10"/>
      <color rgb="FFFF0000"/>
      <name val="Calibri"/>
      <family val="2"/>
      <scheme val="minor"/>
    </font>
    <font>
      <b/>
      <sz val="14"/>
      <color theme="1"/>
      <name val="Calibri"/>
      <family val="2"/>
      <scheme val="minor"/>
    </font>
    <font>
      <b/>
      <sz val="11"/>
      <color theme="1"/>
      <name val="Calibri"/>
      <family val="2"/>
      <scheme val="minor"/>
    </font>
    <font>
      <b/>
      <sz val="12"/>
      <color rgb="FF2B3489"/>
      <name val="Calibri"/>
      <family val="2"/>
      <scheme val="minor"/>
    </font>
    <font>
      <sz val="12"/>
      <color rgb="FF000000"/>
      <name val="Arial"/>
      <family val="2"/>
    </font>
    <font>
      <sz val="11"/>
      <color rgb="FF000000"/>
      <name val="Calibri"/>
      <family val="2"/>
    </font>
    <font>
      <b/>
      <i/>
      <sz val="16"/>
      <color rgb="FF000000"/>
      <name val="Arial"/>
      <family val="2"/>
    </font>
    <font>
      <b/>
      <i/>
      <u/>
      <sz val="12"/>
      <color rgb="FF000000"/>
      <name val="Arial"/>
      <family val="2"/>
    </font>
    <font>
      <b/>
      <sz val="10"/>
      <name val="Calibri"/>
      <family val="2"/>
      <scheme val="minor"/>
    </font>
    <font>
      <sz val="11"/>
      <color rgb="FFFF0000"/>
      <name val="Calibri"/>
      <family val="2"/>
      <scheme val="minor"/>
    </font>
    <font>
      <b/>
      <sz val="10"/>
      <color rgb="FFFF0000"/>
      <name val="Calibri"/>
      <family val="2"/>
      <scheme val="minor"/>
    </font>
    <font>
      <b/>
      <sz val="10"/>
      <color rgb="FF7030A0"/>
      <name val="Calibri (Corps)"/>
    </font>
    <font>
      <sz val="10"/>
      <color rgb="FF7030A0"/>
      <name val="Calibri (Corps)"/>
    </font>
    <font>
      <sz val="10"/>
      <name val="Calibri (Corps)"/>
    </font>
    <font>
      <b/>
      <sz val="11"/>
      <color rgb="FF7030A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6A9F96"/>
        <bgColor indexed="64"/>
      </patternFill>
    </fill>
  </fills>
  <borders count="25">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0">
    <xf numFmtId="0" fontId="0" fillId="0" borderId="0"/>
    <xf numFmtId="44" fontId="3" fillId="0" borderId="0" applyFont="0" applyFill="0" applyBorder="0" applyAlignment="0" applyProtection="0"/>
    <xf numFmtId="0" fontId="17" fillId="0" borderId="0"/>
    <xf numFmtId="165" fontId="18" fillId="0" borderId="0" applyBorder="0" applyProtection="0"/>
    <xf numFmtId="166" fontId="18" fillId="0" borderId="0" applyBorder="0" applyProtection="0"/>
    <xf numFmtId="167" fontId="18" fillId="0" borderId="0" applyBorder="0" applyProtection="0"/>
    <xf numFmtId="0" fontId="19" fillId="0" borderId="0" applyNumberFormat="0" applyBorder="0" applyProtection="0">
      <alignment horizontal="center"/>
    </xf>
    <xf numFmtId="0" fontId="19" fillId="0" borderId="0" applyNumberFormat="0" applyBorder="0" applyProtection="0">
      <alignment horizontal="center" textRotation="90"/>
    </xf>
    <xf numFmtId="0" fontId="20" fillId="0" borderId="0" applyNumberFormat="0" applyBorder="0" applyProtection="0"/>
    <xf numFmtId="168" fontId="20" fillId="0" borderId="0" applyBorder="0" applyProtection="0"/>
  </cellStyleXfs>
  <cellXfs count="107">
    <xf numFmtId="0" fontId="0" fillId="0" borderId="0" xfId="0"/>
    <xf numFmtId="0" fontId="5" fillId="0" borderId="0" xfId="0" applyFont="1"/>
    <xf numFmtId="0" fontId="6" fillId="0" borderId="1" xfId="0" applyFont="1" applyBorder="1" applyAlignment="1">
      <alignment horizontal="right" vertical="center"/>
    </xf>
    <xf numFmtId="0" fontId="6" fillId="0" borderId="2" xfId="0" applyFont="1" applyBorder="1" applyAlignment="1">
      <alignment horizontal="center" vertical="center" wrapText="1"/>
    </xf>
    <xf numFmtId="0" fontId="6" fillId="0" borderId="3" xfId="0" applyFont="1" applyBorder="1" applyAlignment="1">
      <alignment horizontal="right" vertical="center"/>
    </xf>
    <xf numFmtId="0" fontId="6" fillId="0" borderId="4" xfId="0" applyFont="1" applyBorder="1" applyAlignment="1">
      <alignment horizontal="center" vertical="center" wrapText="1"/>
    </xf>
    <xf numFmtId="0" fontId="6" fillId="0" borderId="5" xfId="0" applyFont="1" applyBorder="1" applyAlignment="1">
      <alignment horizontal="right" vertical="center"/>
    </xf>
    <xf numFmtId="0" fontId="6" fillId="0" borderId="6" xfId="0" applyFont="1" applyBorder="1" applyAlignment="1">
      <alignment horizontal="center" vertical="center" wrapText="1"/>
    </xf>
    <xf numFmtId="0" fontId="7" fillId="0" borderId="0" xfId="0" applyFont="1" applyAlignment="1">
      <alignment vertical="center"/>
    </xf>
    <xf numFmtId="164" fontId="8" fillId="0" borderId="0" xfId="0" applyNumberFormat="1" applyFont="1" applyAlignment="1">
      <alignment horizontal="right" vertical="center" wrapText="1"/>
    </xf>
    <xf numFmtId="0" fontId="4" fillId="2" borderId="7" xfId="0" applyFont="1" applyFill="1" applyBorder="1" applyAlignment="1">
      <alignment horizontal="center" vertical="center"/>
    </xf>
    <xf numFmtId="0" fontId="9" fillId="0" borderId="7" xfId="0" applyFont="1" applyBorder="1" applyAlignment="1">
      <alignment horizontal="center"/>
    </xf>
    <xf numFmtId="0" fontId="10" fillId="0" borderId="7" xfId="0" applyFont="1" applyBorder="1" applyAlignment="1">
      <alignment horizontal="center"/>
    </xf>
    <xf numFmtId="0" fontId="9" fillId="0" borderId="7" xfId="0" applyFont="1" applyBorder="1" applyAlignment="1">
      <alignment horizontal="center" vertical="center"/>
    </xf>
    <xf numFmtId="0" fontId="5" fillId="0" borderId="7" xfId="0" applyFont="1" applyBorder="1"/>
    <xf numFmtId="44" fontId="5" fillId="0" borderId="7" xfId="1" applyFont="1" applyBorder="1"/>
    <xf numFmtId="44" fontId="12" fillId="0" borderId="7" xfId="1" applyFont="1" applyBorder="1"/>
    <xf numFmtId="0" fontId="5" fillId="0" borderId="7" xfId="0" applyFont="1" applyBorder="1" applyAlignment="1">
      <alignment vertical="top" wrapText="1"/>
    </xf>
    <xf numFmtId="44" fontId="13" fillId="0" borderId="7" xfId="1" applyFont="1" applyBorder="1"/>
    <xf numFmtId="0" fontId="5" fillId="0" borderId="7" xfId="0" applyFont="1" applyBorder="1" applyAlignment="1">
      <alignment vertical="top"/>
    </xf>
    <xf numFmtId="0" fontId="12" fillId="0" borderId="7" xfId="0" applyFont="1" applyBorder="1"/>
    <xf numFmtId="0" fontId="5" fillId="0" borderId="7" xfId="0" applyFont="1" applyBorder="1" applyAlignment="1">
      <alignment wrapText="1"/>
    </xf>
    <xf numFmtId="0" fontId="9" fillId="0" borderId="7" xfId="0" applyFont="1" applyBorder="1" applyAlignment="1">
      <alignment horizontal="left"/>
    </xf>
    <xf numFmtId="0" fontId="10" fillId="0" borderId="7" xfId="0" applyFont="1" applyBorder="1" applyAlignment="1">
      <alignment horizontal="left"/>
    </xf>
    <xf numFmtId="0" fontId="9" fillId="0" borderId="7" xfId="0" applyFont="1" applyBorder="1" applyAlignment="1">
      <alignment horizontal="left" vertical="center"/>
    </xf>
    <xf numFmtId="0" fontId="4" fillId="3" borderId="7" xfId="0" applyFont="1" applyFill="1" applyBorder="1" applyAlignment="1">
      <alignment horizontal="center"/>
    </xf>
    <xf numFmtId="0" fontId="9" fillId="3" borderId="7" xfId="0" applyFont="1" applyFill="1" applyBorder="1" applyAlignment="1">
      <alignment horizontal="center"/>
    </xf>
    <xf numFmtId="0" fontId="10" fillId="3" borderId="7" xfId="0" applyFont="1" applyFill="1" applyBorder="1" applyAlignment="1">
      <alignment horizontal="center"/>
    </xf>
    <xf numFmtId="0" fontId="9" fillId="3" borderId="7" xfId="0" applyFont="1" applyFill="1" applyBorder="1" applyAlignment="1">
      <alignment horizontal="center" vertical="center"/>
    </xf>
    <xf numFmtId="0" fontId="9" fillId="3" borderId="7" xfId="0" applyFont="1" applyFill="1" applyBorder="1" applyAlignment="1">
      <alignment horizontal="left"/>
    </xf>
    <xf numFmtId="0" fontId="10" fillId="3" borderId="7" xfId="0" applyFont="1" applyFill="1" applyBorder="1" applyAlignment="1">
      <alignment horizontal="left"/>
    </xf>
    <xf numFmtId="0" fontId="9" fillId="3" borderId="7" xfId="0" applyFont="1" applyFill="1" applyBorder="1" applyAlignment="1">
      <alignment horizontal="left" vertical="center"/>
    </xf>
    <xf numFmtId="0" fontId="11" fillId="0" borderId="7" xfId="0" applyFont="1" applyBorder="1" applyAlignment="1">
      <alignment horizontal="left"/>
    </xf>
    <xf numFmtId="0" fontId="15" fillId="0" borderId="7" xfId="0" applyFont="1" applyBorder="1" applyAlignment="1">
      <alignment horizontal="left"/>
    </xf>
    <xf numFmtId="0" fontId="11" fillId="0" borderId="7" xfId="0" applyFont="1" applyBorder="1"/>
    <xf numFmtId="0" fontId="16" fillId="0" borderId="7" xfId="0" applyFont="1" applyBorder="1"/>
    <xf numFmtId="44" fontId="16" fillId="0" borderId="7" xfId="1" applyFont="1" applyBorder="1"/>
    <xf numFmtId="0" fontId="11" fillId="0" borderId="7" xfId="0" applyFont="1" applyBorder="1" applyAlignment="1">
      <alignment wrapText="1"/>
    </xf>
    <xf numFmtId="166" fontId="18" fillId="0" borderId="8" xfId="4" applyBorder="1" applyProtection="1"/>
    <xf numFmtId="0" fontId="2" fillId="0" borderId="7" xfId="0" applyFont="1" applyBorder="1"/>
    <xf numFmtId="0" fontId="2" fillId="0" borderId="7" xfId="0" applyFont="1" applyBorder="1" applyAlignment="1">
      <alignment wrapText="1"/>
    </xf>
    <xf numFmtId="0" fontId="2" fillId="0" borderId="7" xfId="0" applyFont="1" applyBorder="1" applyAlignment="1">
      <alignment horizontal="left"/>
    </xf>
    <xf numFmtId="0" fontId="2" fillId="0" borderId="7" xfId="0" applyFont="1" applyBorder="1" applyAlignment="1">
      <alignment horizontal="left" wrapText="1"/>
    </xf>
    <xf numFmtId="0" fontId="4" fillId="2" borderId="7" xfId="0" applyFont="1" applyFill="1" applyBorder="1" applyAlignment="1">
      <alignment horizontal="center" vertical="center" wrapText="1"/>
    </xf>
    <xf numFmtId="0" fontId="5" fillId="0" borderId="0" xfId="0" applyFont="1" applyAlignment="1">
      <alignment vertical="center"/>
    </xf>
    <xf numFmtId="0" fontId="14" fillId="2" borderId="7" xfId="0" applyFont="1" applyFill="1" applyBorder="1" applyAlignment="1">
      <alignment vertical="center"/>
    </xf>
    <xf numFmtId="0" fontId="5" fillId="0" borderId="7" xfId="0" applyFont="1" applyBorder="1" applyAlignment="1">
      <alignment horizontal="left"/>
    </xf>
    <xf numFmtId="0" fontId="1" fillId="0" borderId="7" xfId="0" applyFont="1" applyBorder="1" applyAlignment="1">
      <alignment wrapText="1"/>
    </xf>
    <xf numFmtId="166" fontId="18" fillId="0" borderId="8" xfId="4" applyBorder="1" applyAlignment="1" applyProtection="1">
      <alignment wrapText="1"/>
    </xf>
    <xf numFmtId="0" fontId="1" fillId="0" borderId="7" xfId="0" applyFont="1" applyBorder="1"/>
    <xf numFmtId="0" fontId="1" fillId="0" borderId="7" xfId="0" applyFont="1" applyBorder="1" applyAlignment="1">
      <alignment horizontal="left"/>
    </xf>
    <xf numFmtId="166" fontId="18" fillId="0" borderId="0" xfId="4" applyBorder="1" applyProtection="1"/>
    <xf numFmtId="169" fontId="5" fillId="0" borderId="0" xfId="0" applyNumberFormat="1" applyFont="1"/>
    <xf numFmtId="0" fontId="15" fillId="0" borderId="7" xfId="0" applyFont="1" applyBorder="1"/>
    <xf numFmtId="0" fontId="5" fillId="0" borderId="7" xfId="0" applyFont="1" applyBorder="1" applyAlignment="1">
      <alignment horizontal="left" vertical="center" wrapText="1"/>
    </xf>
    <xf numFmtId="44" fontId="10" fillId="0" borderId="7" xfId="1" applyFont="1" applyBorder="1" applyAlignment="1">
      <alignment horizontal="center"/>
    </xf>
    <xf numFmtId="44" fontId="9" fillId="0" borderId="7" xfId="1" applyFont="1" applyBorder="1"/>
    <xf numFmtId="44" fontId="21" fillId="0" borderId="7" xfId="0" applyNumberFormat="1" applyFont="1" applyBorder="1" applyAlignment="1">
      <alignment horizontal="left"/>
    </xf>
    <xf numFmtId="169" fontId="9" fillId="0" borderId="7" xfId="0" applyNumberFormat="1" applyFont="1" applyBorder="1" applyAlignment="1">
      <alignment horizontal="center"/>
    </xf>
    <xf numFmtId="44" fontId="9" fillId="0" borderId="7" xfId="0" applyNumberFormat="1" applyFont="1" applyBorder="1" applyAlignment="1">
      <alignment horizontal="center"/>
    </xf>
    <xf numFmtId="169" fontId="9" fillId="0" borderId="7" xfId="0" applyNumberFormat="1" applyFont="1" applyBorder="1" applyAlignment="1">
      <alignment horizontal="left"/>
    </xf>
    <xf numFmtId="0" fontId="13" fillId="0" borderId="0" xfId="0" applyFont="1"/>
    <xf numFmtId="0" fontId="22" fillId="0" borderId="7" xfId="0" applyFont="1" applyBorder="1"/>
    <xf numFmtId="0" fontId="23" fillId="0" borderId="7" xfId="0" applyFont="1" applyBorder="1" applyAlignment="1">
      <alignment horizontal="left"/>
    </xf>
    <xf numFmtId="170" fontId="5" fillId="0" borderId="0" xfId="0" applyNumberFormat="1" applyFont="1"/>
    <xf numFmtId="0" fontId="4" fillId="3" borderId="9" xfId="0" applyFont="1" applyFill="1" applyBorder="1" applyAlignment="1">
      <alignment horizontal="center"/>
    </xf>
    <xf numFmtId="0" fontId="9" fillId="3" borderId="9" xfId="0" applyFont="1" applyFill="1" applyBorder="1" applyAlignment="1">
      <alignment horizontal="center"/>
    </xf>
    <xf numFmtId="0" fontId="10" fillId="3" borderId="9" xfId="0" applyFont="1" applyFill="1" applyBorder="1" applyAlignment="1">
      <alignment horizontal="center"/>
    </xf>
    <xf numFmtId="0" fontId="9" fillId="3" borderId="9" xfId="0" applyFont="1" applyFill="1" applyBorder="1" applyAlignment="1">
      <alignment horizontal="center" vertical="center"/>
    </xf>
    <xf numFmtId="0" fontId="5" fillId="0" borderId="9" xfId="0" applyFont="1" applyBorder="1"/>
    <xf numFmtId="44" fontId="5" fillId="0" borderId="10" xfId="1" applyFont="1" applyBorder="1"/>
    <xf numFmtId="44" fontId="10" fillId="0" borderId="10" xfId="1" applyFont="1" applyBorder="1" applyAlignment="1">
      <alignment horizontal="center"/>
    </xf>
    <xf numFmtId="0" fontId="5" fillId="0" borderId="10" xfId="0" applyFont="1" applyBorder="1" applyAlignment="1">
      <alignment horizontal="left" vertical="center" wrapText="1"/>
    </xf>
    <xf numFmtId="0" fontId="11" fillId="0" borderId="10" xfId="0" applyFont="1" applyBorder="1"/>
    <xf numFmtId="0" fontId="1" fillId="0" borderId="11" xfId="0" applyFont="1" applyBorder="1" applyAlignment="1">
      <alignment horizontal="left"/>
    </xf>
    <xf numFmtId="44" fontId="5" fillId="0" borderId="12" xfId="1" applyFont="1" applyBorder="1"/>
    <xf numFmtId="0" fontId="5" fillId="0" borderId="12" xfId="0" applyFont="1" applyBorder="1" applyAlignment="1">
      <alignment horizontal="left" vertical="center" wrapText="1"/>
    </xf>
    <xf numFmtId="0" fontId="5" fillId="0" borderId="13" xfId="0" applyFont="1" applyBorder="1"/>
    <xf numFmtId="0" fontId="11" fillId="0" borderId="14" xfId="0" applyFont="1" applyBorder="1" applyAlignment="1">
      <alignment wrapText="1"/>
    </xf>
    <xf numFmtId="0" fontId="1" fillId="0" borderId="15" xfId="0" applyFont="1" applyBorder="1" applyAlignment="1">
      <alignment horizontal="left"/>
    </xf>
    <xf numFmtId="0" fontId="11" fillId="0" borderId="16" xfId="0" applyFont="1" applyBorder="1" applyAlignment="1">
      <alignment wrapText="1"/>
    </xf>
    <xf numFmtId="44" fontId="5" fillId="0" borderId="18" xfId="1" applyFont="1" applyBorder="1"/>
    <xf numFmtId="0" fontId="5" fillId="0" borderId="18" xfId="0" applyFont="1" applyBorder="1" applyAlignment="1">
      <alignment horizontal="left" vertical="center" wrapText="1"/>
    </xf>
    <xf numFmtId="0" fontId="5" fillId="0" borderId="19" xfId="0" applyFont="1" applyBorder="1"/>
    <xf numFmtId="0" fontId="1" fillId="0" borderId="17" xfId="0" applyFont="1" applyBorder="1"/>
    <xf numFmtId="44" fontId="10" fillId="0" borderId="18" xfId="1" applyFont="1" applyBorder="1" applyAlignment="1">
      <alignment horizontal="center"/>
    </xf>
    <xf numFmtId="0" fontId="11" fillId="0" borderId="20" xfId="0" applyFont="1" applyBorder="1"/>
    <xf numFmtId="0" fontId="2" fillId="0" borderId="10" xfId="0" applyFont="1" applyBorder="1" applyAlignment="1">
      <alignment horizontal="left" wrapText="1"/>
    </xf>
    <xf numFmtId="0" fontId="11" fillId="0" borderId="21" xfId="0" applyFont="1" applyBorder="1" applyAlignment="1">
      <alignment horizontal="left"/>
    </xf>
    <xf numFmtId="44" fontId="5" fillId="0" borderId="22" xfId="1" applyFont="1" applyBorder="1"/>
    <xf numFmtId="44" fontId="10" fillId="0" borderId="22" xfId="1" applyFont="1" applyBorder="1" applyAlignment="1">
      <alignment horizontal="center"/>
    </xf>
    <xf numFmtId="0" fontId="5" fillId="0" borderId="22" xfId="0" applyFont="1" applyBorder="1" applyAlignment="1">
      <alignment horizontal="left" vertical="center" wrapText="1"/>
    </xf>
    <xf numFmtId="0" fontId="5" fillId="0" borderId="23" xfId="0" applyFont="1" applyBorder="1"/>
    <xf numFmtId="0" fontId="2" fillId="0" borderId="24" xfId="0" applyFont="1" applyBorder="1"/>
    <xf numFmtId="0" fontId="2" fillId="0" borderId="21" xfId="0" applyFont="1" applyBorder="1" applyAlignment="1">
      <alignment horizontal="left" wrapText="1"/>
    </xf>
    <xf numFmtId="0" fontId="1" fillId="0" borderId="24" xfId="0" applyFont="1" applyBorder="1" applyAlignment="1">
      <alignment wrapText="1"/>
    </xf>
    <xf numFmtId="0" fontId="1" fillId="0" borderId="21" xfId="0" applyFont="1" applyBorder="1" applyAlignment="1">
      <alignment horizontal="left" wrapText="1"/>
    </xf>
    <xf numFmtId="0" fontId="11" fillId="0" borderId="24" xfId="0" applyFont="1" applyBorder="1"/>
    <xf numFmtId="0" fontId="2" fillId="0" borderId="7" xfId="0" applyFont="1" applyBorder="1" applyAlignment="1">
      <alignment horizontal="left" vertical="top" wrapText="1"/>
    </xf>
    <xf numFmtId="44" fontId="5" fillId="0" borderId="7" xfId="1" applyFont="1" applyBorder="1" applyAlignment="1">
      <alignment vertical="top"/>
    </xf>
    <xf numFmtId="0" fontId="5" fillId="0" borderId="7" xfId="0" applyFont="1" applyBorder="1" applyAlignment="1">
      <alignment horizontal="left" vertical="top" wrapText="1"/>
    </xf>
    <xf numFmtId="0" fontId="5" fillId="0" borderId="0" xfId="0" applyFont="1" applyAlignment="1">
      <alignment vertical="top"/>
    </xf>
    <xf numFmtId="0" fontId="1" fillId="0" borderId="7" xfId="0" applyFont="1" applyBorder="1" applyAlignment="1">
      <alignment vertical="top" wrapText="1"/>
    </xf>
    <xf numFmtId="44" fontId="10" fillId="0" borderId="7" xfId="1" applyFont="1" applyFill="1" applyBorder="1" applyAlignment="1">
      <alignment horizontal="center"/>
    </xf>
    <xf numFmtId="0" fontId="27" fillId="0" borderId="7" xfId="0" applyFont="1" applyBorder="1"/>
    <xf numFmtId="44" fontId="10" fillId="0" borderId="7" xfId="1" applyFont="1" applyBorder="1"/>
    <xf numFmtId="0" fontId="10" fillId="0" borderId="7" xfId="0" applyFont="1" applyBorder="1" applyAlignment="1">
      <alignment vertical="top" wrapText="1"/>
    </xf>
  </cellXfs>
  <cellStyles count="10">
    <cellStyle name="Excel Built-in Currency" xfId="3" xr:uid="{00000000-0005-0000-0000-000000000000}"/>
    <cellStyle name="Excel Built-in Normal" xfId="4" xr:uid="{00000000-0005-0000-0000-000001000000}"/>
    <cellStyle name="Excel Built-in Percent" xfId="5" xr:uid="{00000000-0005-0000-0000-000002000000}"/>
    <cellStyle name="Heading" xfId="6" xr:uid="{00000000-0005-0000-0000-000003000000}"/>
    <cellStyle name="Heading1" xfId="7" xr:uid="{00000000-0005-0000-0000-000004000000}"/>
    <cellStyle name="Monétaire" xfId="1" builtinId="4"/>
    <cellStyle name="Normal" xfId="0" builtinId="0"/>
    <cellStyle name="Normal 2" xfId="2" xr:uid="{00000000-0005-0000-0000-000007000000}"/>
    <cellStyle name="Result" xfId="8" xr:uid="{00000000-0005-0000-0000-000008000000}"/>
    <cellStyle name="Result2" xfId="9" xr:uid="{00000000-0005-0000-0000-000009000000}"/>
  </cellStyles>
  <dxfs count="0"/>
  <tableStyles count="0" defaultTableStyle="TableStyleMedium2" defaultPivotStyle="PivotStyleLight16"/>
  <colors>
    <mruColors>
      <color rgb="FF2B3489"/>
      <color rgb="FF6A9F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1</xdr:row>
      <xdr:rowOff>0</xdr:rowOff>
    </xdr:from>
    <xdr:to>
      <xdr:col>1</xdr:col>
      <xdr:colOff>2705100</xdr:colOff>
      <xdr:row>3</xdr:row>
      <xdr:rowOff>87543</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77800"/>
          <a:ext cx="2374900" cy="900343"/>
        </a:xfrm>
        <a:prstGeom prst="rect">
          <a:avLst/>
        </a:prstGeom>
      </xdr:spPr>
    </xdr:pic>
    <xdr:clientData/>
  </xdr:twoCellAnchor>
  <xdr:twoCellAnchor editAs="oneCell">
    <xdr:from>
      <xdr:col>1</xdr:col>
      <xdr:colOff>177800</xdr:colOff>
      <xdr:row>1</xdr:row>
      <xdr:rowOff>0</xdr:rowOff>
    </xdr:from>
    <xdr:to>
      <xdr:col>1</xdr:col>
      <xdr:colOff>2895600</xdr:colOff>
      <xdr:row>3</xdr:row>
      <xdr:rowOff>87543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3</xdr:row>
      <xdr:rowOff>87543</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3</xdr:row>
      <xdr:rowOff>87543</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3</xdr:row>
      <xdr:rowOff>87543</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3</xdr:row>
      <xdr:rowOff>87543</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3</xdr:row>
      <xdr:rowOff>87543</xdr:rowOff>
    </xdr:to>
    <xdr:pic>
      <xdr:nvPicPr>
        <xdr:cNvPr id="8" name="Imag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177800</xdr:colOff>
      <xdr:row>1</xdr:row>
      <xdr:rowOff>0</xdr:rowOff>
    </xdr:from>
    <xdr:to>
      <xdr:col>1</xdr:col>
      <xdr:colOff>2857500</xdr:colOff>
      <xdr:row>3</xdr:row>
      <xdr:rowOff>87543</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77800"/>
          <a:ext cx="2527300" cy="900343"/>
        </a:xfrm>
        <a:prstGeom prst="rect">
          <a:avLst/>
        </a:prstGeom>
      </xdr:spPr>
    </xdr:pic>
    <xdr:clientData/>
  </xdr:twoCellAnchor>
  <xdr:twoCellAnchor editAs="oneCell">
    <xdr:from>
      <xdr:col>1</xdr:col>
      <xdr:colOff>177800</xdr:colOff>
      <xdr:row>1</xdr:row>
      <xdr:rowOff>0</xdr:rowOff>
    </xdr:from>
    <xdr:to>
      <xdr:col>1</xdr:col>
      <xdr:colOff>2895600</xdr:colOff>
      <xdr:row>3</xdr:row>
      <xdr:rowOff>87543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3</xdr:row>
      <xdr:rowOff>87543</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2705100</xdr:colOff>
      <xdr:row>3</xdr:row>
      <xdr:rowOff>87543</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2895600</xdr:colOff>
      <xdr:row>3</xdr:row>
      <xdr:rowOff>87543</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3</xdr:row>
      <xdr:rowOff>87543</xdr:rowOff>
    </xdr:to>
    <xdr:pic>
      <xdr:nvPicPr>
        <xdr:cNvPr id="7" name="Imag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3</xdr:row>
      <xdr:rowOff>87543</xdr:rowOff>
    </xdr:to>
    <xdr:pic>
      <xdr:nvPicPr>
        <xdr:cNvPr id="8" name="Imag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3</xdr:row>
      <xdr:rowOff>87543</xdr:rowOff>
    </xdr:to>
    <xdr:pic>
      <xdr:nvPicPr>
        <xdr:cNvPr id="9" name="Imag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3</xdr:row>
      <xdr:rowOff>87543</xdr:rowOff>
    </xdr:to>
    <xdr:pic>
      <xdr:nvPicPr>
        <xdr:cNvPr id="10" name="Imag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3</xdr:row>
      <xdr:rowOff>87543</xdr:rowOff>
    </xdr:to>
    <xdr:pic>
      <xdr:nvPicPr>
        <xdr:cNvPr id="11" name="Imag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177800</xdr:colOff>
      <xdr:row>1</xdr:row>
      <xdr:rowOff>0</xdr:rowOff>
    </xdr:from>
    <xdr:to>
      <xdr:col>1</xdr:col>
      <xdr:colOff>2895600</xdr:colOff>
      <xdr:row>4</xdr:row>
      <xdr:rowOff>87543</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2857500</xdr:colOff>
      <xdr:row>4</xdr:row>
      <xdr:rowOff>87543</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4</xdr:row>
      <xdr:rowOff>87543</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4</xdr:row>
      <xdr:rowOff>87543</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2705100</xdr:colOff>
      <xdr:row>4</xdr:row>
      <xdr:rowOff>87543</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2895600</xdr:colOff>
      <xdr:row>4</xdr:row>
      <xdr:rowOff>87543</xdr:rowOff>
    </xdr:to>
    <xdr:pic>
      <xdr:nvPicPr>
        <xdr:cNvPr id="7" name="Imag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4</xdr:row>
      <xdr:rowOff>87543</xdr:rowOff>
    </xdr:to>
    <xdr:pic>
      <xdr:nvPicPr>
        <xdr:cNvPr id="8" name="Imag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4</xdr:row>
      <xdr:rowOff>87543</xdr:rowOff>
    </xdr:to>
    <xdr:pic>
      <xdr:nvPicPr>
        <xdr:cNvPr id="9" name="Imag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4</xdr:row>
      <xdr:rowOff>87543</xdr:rowOff>
    </xdr:to>
    <xdr:pic>
      <xdr:nvPicPr>
        <xdr:cNvPr id="10" name="Imag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4</xdr:row>
      <xdr:rowOff>87543</xdr:rowOff>
    </xdr:to>
    <xdr:pic>
      <xdr:nvPicPr>
        <xdr:cNvPr id="11" name="Imag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4</xdr:row>
      <xdr:rowOff>87543</xdr:rowOff>
    </xdr:to>
    <xdr:pic>
      <xdr:nvPicPr>
        <xdr:cNvPr id="12" name="Imag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177800</xdr:colOff>
      <xdr:row>1</xdr:row>
      <xdr:rowOff>0</xdr:rowOff>
    </xdr:from>
    <xdr:to>
      <xdr:col>1</xdr:col>
      <xdr:colOff>2895600</xdr:colOff>
      <xdr:row>3</xdr:row>
      <xdr:rowOff>87543</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2857500</xdr:colOff>
      <xdr:row>3</xdr:row>
      <xdr:rowOff>87543</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2705100</xdr:colOff>
      <xdr:row>3</xdr:row>
      <xdr:rowOff>87543</xdr:rowOff>
    </xdr:to>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2895600</xdr:colOff>
      <xdr:row>3</xdr:row>
      <xdr:rowOff>87543</xdr:rowOff>
    </xdr:to>
    <xdr:pic>
      <xdr:nvPicPr>
        <xdr:cNvPr id="5" name="Imag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3</xdr:row>
      <xdr:rowOff>87543</xdr:rowOff>
    </xdr:to>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3</xdr:row>
      <xdr:rowOff>87543</xdr:rowOff>
    </xdr:to>
    <xdr:pic>
      <xdr:nvPicPr>
        <xdr:cNvPr id="7" name="Imag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3</xdr:row>
      <xdr:rowOff>87543</xdr:rowOff>
    </xdr:to>
    <xdr:pic>
      <xdr:nvPicPr>
        <xdr:cNvPr id="8" name="Imag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3</xdr:row>
      <xdr:rowOff>87543</xdr:rowOff>
    </xdr:to>
    <xdr:pic>
      <xdr:nvPicPr>
        <xdr:cNvPr id="9" name="Imag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3</xdr:row>
      <xdr:rowOff>87543</xdr:rowOff>
    </xdr:to>
    <xdr:pic>
      <xdr:nvPicPr>
        <xdr:cNvPr id="10" name="Imag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a.i.m.e./Mon&#160;Drive%20(contact@individus-en-mouvements.com)%20(1)/A.I.M.E.%20-%20suivi%20des%20projets%20et%20relations/02-%20po&#770;le%20ressources%20:%20recherche/2025-28%20ARTEC/superpouvoir%20ARTEC.xlsx" TargetMode="External"/><Relationship Id="rId1" Type="http://schemas.openxmlformats.org/officeDocument/2006/relationships/externalLinkPath" Target="/Users/a.i.m.e./Mon&#160;Drive%20(contact@individus-en-mouvements.com)%20(1)/A.I.M.E.%20-%20suivi%20des%20projets%20et%20relations/02-%20po&#770;le%20ressources%20:%20recherche/2025-28%20ARTEC/superpouvoir%20ART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P prod 4-  Superpouvoir"/>
      <sheetName val="TAUX"/>
    </sheetNames>
    <sheetDataSet>
      <sheetData sheetId="0">
        <row r="6">
          <cell r="P6">
            <v>4200</v>
          </cell>
        </row>
        <row r="28">
          <cell r="I28">
            <v>472.52531645569621</v>
          </cell>
          <cell r="P28">
            <v>1083.3101265822784</v>
          </cell>
          <cell r="V28">
            <v>411.2658227848101</v>
          </cell>
        </row>
        <row r="33">
          <cell r="V33">
            <v>800</v>
          </cell>
        </row>
        <row r="36">
          <cell r="H36">
            <v>2000</v>
          </cell>
          <cell r="K36">
            <v>300</v>
          </cell>
          <cell r="N36">
            <v>500</v>
          </cell>
          <cell r="P36">
            <v>2800</v>
          </cell>
        </row>
        <row r="37">
          <cell r="K37">
            <v>300</v>
          </cell>
          <cell r="V37">
            <v>1500</v>
          </cell>
        </row>
        <row r="39">
          <cell r="H39">
            <v>400</v>
          </cell>
          <cell r="P39">
            <v>400</v>
          </cell>
        </row>
        <row r="51">
          <cell r="F51">
            <v>800</v>
          </cell>
          <cell r="G51">
            <v>800</v>
          </cell>
          <cell r="K51">
            <v>800</v>
          </cell>
          <cell r="N51">
            <v>300</v>
          </cell>
          <cell r="P51">
            <v>3200</v>
          </cell>
        </row>
        <row r="52">
          <cell r="I52">
            <v>1600</v>
          </cell>
        </row>
        <row r="54">
          <cell r="O54">
            <v>1424.0506329113923</v>
          </cell>
        </row>
        <row r="60">
          <cell r="N60">
            <v>500</v>
          </cell>
          <cell r="P60">
            <v>8400</v>
          </cell>
        </row>
        <row r="69">
          <cell r="I69">
            <v>1820</v>
          </cell>
          <cell r="P69">
            <v>2020</v>
          </cell>
          <cell r="V69">
            <v>1200</v>
          </cell>
        </row>
        <row r="75">
          <cell r="K75">
            <v>350</v>
          </cell>
          <cell r="N75">
            <v>420</v>
          </cell>
          <cell r="P75">
            <v>4770</v>
          </cell>
        </row>
        <row r="96">
          <cell r="N96">
            <v>3742.48</v>
          </cell>
        </row>
      </sheetData>
      <sheetData sheetId="1"/>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G42"/>
  <sheetViews>
    <sheetView tabSelected="1" topLeftCell="A10" workbookViewId="0">
      <selection activeCell="E35" sqref="E35"/>
    </sheetView>
  </sheetViews>
  <sheetFormatPr baseColWidth="10" defaultColWidth="11.5" defaultRowHeight="14"/>
  <cols>
    <col min="1" max="1" width="11.5" style="1"/>
    <col min="2" max="2" width="62" style="1" customWidth="1"/>
    <col min="3" max="3" width="26.83203125" style="1" customWidth="1"/>
    <col min="4" max="4" width="25.83203125" style="1" customWidth="1"/>
    <col min="5" max="5" width="47.83203125" style="1" customWidth="1"/>
    <col min="6" max="6" width="3.1640625" style="1" customWidth="1"/>
    <col min="7" max="7" width="52.5" style="1" customWidth="1"/>
    <col min="8" max="16384" width="11.5" style="1"/>
  </cols>
  <sheetData>
    <row r="3" spans="2:7" ht="51">
      <c r="C3" s="2" t="s">
        <v>0</v>
      </c>
      <c r="D3" s="3" t="s">
        <v>34</v>
      </c>
    </row>
    <row r="4" spans="2:7" ht="17">
      <c r="C4" s="4" t="s">
        <v>1</v>
      </c>
      <c r="D4" s="5" t="s">
        <v>35</v>
      </c>
    </row>
    <row r="5" spans="2:7" ht="17">
      <c r="C5" s="6" t="s">
        <v>2</v>
      </c>
      <c r="D5" s="7" t="s">
        <v>43</v>
      </c>
    </row>
    <row r="6" spans="2:7">
      <c r="C6" s="8"/>
      <c r="D6" s="9"/>
    </row>
    <row r="8" spans="2:7" s="44" customFormat="1" ht="34">
      <c r="B8" s="10" t="s">
        <v>3</v>
      </c>
      <c r="C8" s="43" t="s">
        <v>18</v>
      </c>
      <c r="D8" s="10" t="s">
        <v>4</v>
      </c>
      <c r="E8" s="10" t="s">
        <v>5</v>
      </c>
      <c r="G8" s="45" t="s">
        <v>9</v>
      </c>
    </row>
    <row r="9" spans="2:7">
      <c r="B9" s="11"/>
      <c r="C9" s="11"/>
      <c r="D9" s="12"/>
      <c r="E9" s="13"/>
      <c r="G9" s="14"/>
    </row>
    <row r="10" spans="2:7" ht="16">
      <c r="B10" s="25" t="s">
        <v>6</v>
      </c>
      <c r="C10" s="26"/>
      <c r="D10" s="27"/>
      <c r="E10" s="28"/>
      <c r="G10" s="14"/>
    </row>
    <row r="11" spans="2:7" ht="32">
      <c r="B11" s="41" t="s">
        <v>26</v>
      </c>
      <c r="C11" s="58">
        <f>'Détail - année 1'!C11+'Détail - année 1'!C12+'Détail - année 1'!C13+'Détail - année 1'!C14+'Détail - année 2'!C11+'Détail - année 2'!C13+'Détail - année 2'!C14+'Détail - année 2'!C15+'Détail - année 2'!C12+'Détail - année 2'!C16+'Détail - année 2'!C17+'Détail - année 2'!C18+'Détail - année 2'!C19+'Détail - année 3'!C11+'Détail - année 3'!C12+'Détail - année 3'!C13</f>
        <v>12733.950632911392</v>
      </c>
      <c r="D11" s="58">
        <f>'Détail - année 1'!D11+'Détail - année 1'!D12+'Détail - année 1'!D13+'Détail - année 1'!D14+'Détail - année 2'!D11+'Détail - année 2'!D13+'Détail - année 2'!D14+'Détail - année 2'!D15+'Détail - année 2'!D12+'Détail - année 2'!D16+'Détail - année 2'!D17+'Détail - année 2'!D18+'Détail - année 2'!D19+'Détail - année 3'!D11+'Détail - année 3'!D12+'Détail - année 3'!D13</f>
        <v>33414.949620253159</v>
      </c>
      <c r="E11" s="13"/>
      <c r="G11" s="37" t="s">
        <v>16</v>
      </c>
    </row>
    <row r="12" spans="2:7" ht="15">
      <c r="B12" s="32" t="s">
        <v>8</v>
      </c>
      <c r="C12" s="58">
        <f>'Détail - année 1'!C15+'Détail - année 2'!C20+'Détail - année 3'!C14</f>
        <v>0</v>
      </c>
      <c r="D12" s="58">
        <f>'Détail - année 1'!D15+'Détail - année 2'!D20+'Détail - année 3'!D14</f>
        <v>0</v>
      </c>
      <c r="E12" s="24"/>
      <c r="G12" s="39" t="s">
        <v>19</v>
      </c>
    </row>
    <row r="13" spans="2:7" ht="64">
      <c r="B13" s="42" t="s">
        <v>24</v>
      </c>
      <c r="C13" s="59">
        <f>'Détail - année 1'!C16+'Détail - année 2'!C21+'Détail - année 2'!C22+'Détail - année 2'!C23+'Détail - année 3'!C15</f>
        <v>6000</v>
      </c>
      <c r="D13" s="59">
        <f>'Détail - année 1'!D16+'Détail - année 2'!D21+'Détail - année 2'!D22+'Détail - année 2'!D23+'Détail - année 3'!D15</f>
        <v>1570</v>
      </c>
      <c r="E13" s="24"/>
      <c r="G13" s="47" t="s">
        <v>30</v>
      </c>
    </row>
    <row r="14" spans="2:7" ht="16">
      <c r="B14" s="42" t="s">
        <v>23</v>
      </c>
      <c r="C14" s="58">
        <f>'Détail - année 1'!C17+'Détail - année 2'!C24+'Détail - année 2'!C25+'Détail - année 3'!C16</f>
        <v>0</v>
      </c>
      <c r="D14" s="58">
        <f>'Détail - année 1'!D17+'Détail - année 2'!D24+'Détail - année 2'!D25+'Détail - année 3'!D16</f>
        <v>400</v>
      </c>
      <c r="E14" s="24"/>
      <c r="G14" s="34"/>
    </row>
    <row r="15" spans="2:7" ht="16">
      <c r="B15" s="42" t="s">
        <v>22</v>
      </c>
      <c r="C15" s="58">
        <f>'Détail - année 1'!C18+'Détail - année 2'!C26+'Détail - année 3'!C17</f>
        <v>0</v>
      </c>
      <c r="D15" s="58">
        <f>'Détail - année 1'!D18+'Détail - année 2'!D26+'Détail - année 3'!D17</f>
        <v>0</v>
      </c>
      <c r="E15" s="24"/>
      <c r="G15" s="34"/>
    </row>
    <row r="16" spans="2:7" ht="15">
      <c r="B16" s="38" t="s">
        <v>17</v>
      </c>
      <c r="C16" s="58">
        <f>'Détail - année 1'!C19+'Détail - année 2'!C27+'Détail - année 3'!C18</f>
        <v>0</v>
      </c>
      <c r="D16" s="58">
        <f>'Détail - année 1'!D19+'Détail - année 2'!D27+'Détail - année 3'!D18</f>
        <v>0</v>
      </c>
      <c r="E16" s="24"/>
      <c r="G16" s="34"/>
    </row>
    <row r="17" spans="2:7" ht="15">
      <c r="B17" s="38" t="s">
        <v>25</v>
      </c>
      <c r="C17" s="58">
        <f>'Détail - année 1'!C20+'Détail - année 2'!C28+'Détail - année 3'!C19</f>
        <v>800</v>
      </c>
      <c r="D17" s="58">
        <f>'Détail - année 1'!D20+'Détail - année 2'!D28+'Détail - année 3'!D19</f>
        <v>0</v>
      </c>
      <c r="E17" s="24"/>
      <c r="G17" s="34"/>
    </row>
    <row r="18" spans="2:7" ht="15">
      <c r="B18" s="33"/>
      <c r="C18" s="58">
        <f>'Détail - année 1'!C21+'Détail - année 2'!C29+'Détail - année 3'!C20</f>
        <v>1000</v>
      </c>
      <c r="D18" s="58">
        <f>'Détail - année 1'!D21+'Détail - année 2'!D29+'Détail - année 3'!D20</f>
        <v>0</v>
      </c>
      <c r="E18" s="24"/>
      <c r="G18" s="34"/>
    </row>
    <row r="19" spans="2:7" ht="15">
      <c r="B19" s="33" t="s">
        <v>11</v>
      </c>
      <c r="C19" s="58">
        <f>SUM(C11:C18)</f>
        <v>20533.950632911394</v>
      </c>
      <c r="D19" s="58">
        <f>SUM(D11:D18)</f>
        <v>35384.949620253159</v>
      </c>
      <c r="E19" s="24"/>
      <c r="G19" s="34"/>
    </row>
    <row r="20" spans="2:7" ht="15">
      <c r="B20" s="22"/>
      <c r="C20" s="22"/>
      <c r="D20" s="23"/>
      <c r="E20" s="24"/>
      <c r="G20" s="34"/>
    </row>
    <row r="21" spans="2:7" ht="16">
      <c r="B21" s="25" t="s">
        <v>27</v>
      </c>
      <c r="C21" s="29"/>
      <c r="D21" s="30"/>
      <c r="E21" s="31"/>
      <c r="G21" s="34" t="s">
        <v>10</v>
      </c>
    </row>
    <row r="22" spans="2:7" ht="15">
      <c r="B22" s="46" t="s">
        <v>28</v>
      </c>
      <c r="C22" s="22"/>
      <c r="D22" s="23"/>
      <c r="E22" s="24"/>
      <c r="G22" s="34"/>
    </row>
    <row r="23" spans="2:7" ht="15">
      <c r="B23" s="22"/>
      <c r="C23" s="60">
        <f>'Détail - année 1'!C27+'Détail - année 2'!C34+'Détail - année 3'!C25</f>
        <v>0</v>
      </c>
      <c r="D23" s="60">
        <f>'Détail - année 1'!D27+'Détail - année 2'!D34+'Détail - année 3'!D25</f>
        <v>2200</v>
      </c>
      <c r="E23" s="24"/>
      <c r="G23" s="34"/>
    </row>
    <row r="24" spans="2:7" ht="15">
      <c r="B24" s="33" t="s">
        <v>12</v>
      </c>
      <c r="C24" s="58">
        <f>SUM(C22:C23)</f>
        <v>0</v>
      </c>
      <c r="D24" s="58">
        <f>SUM(D22:D23)</f>
        <v>2200</v>
      </c>
      <c r="E24" s="24"/>
      <c r="G24" s="34"/>
    </row>
    <row r="25" spans="2:7" ht="15">
      <c r="B25" s="11"/>
      <c r="C25" s="11"/>
      <c r="D25" s="12"/>
      <c r="E25" s="13"/>
      <c r="G25" s="34"/>
    </row>
    <row r="26" spans="2:7" ht="15">
      <c r="B26" s="11"/>
      <c r="C26" s="11"/>
      <c r="D26" s="12"/>
      <c r="E26" s="13"/>
      <c r="G26" s="34"/>
    </row>
    <row r="27" spans="2:7" ht="15">
      <c r="B27" s="11"/>
      <c r="C27" s="11"/>
      <c r="D27" s="12"/>
      <c r="E27" s="13"/>
      <c r="G27" s="34"/>
    </row>
    <row r="28" spans="2:7" ht="16">
      <c r="B28" s="25" t="s">
        <v>13</v>
      </c>
      <c r="C28" s="26"/>
      <c r="D28" s="27"/>
      <c r="E28" s="28"/>
      <c r="G28" s="34"/>
    </row>
    <row r="29" spans="2:7" ht="32">
      <c r="B29" s="48" t="s">
        <v>29</v>
      </c>
      <c r="C29" s="15"/>
      <c r="D29" s="16"/>
      <c r="E29" s="17"/>
      <c r="G29" s="40"/>
    </row>
    <row r="30" spans="2:7" ht="15">
      <c r="B30" s="49" t="s">
        <v>31</v>
      </c>
      <c r="C30" s="15">
        <f>'Détail - année 1'!C34+'Détail - année 2'!C41+'Détail - année 3'!C32</f>
        <v>8250</v>
      </c>
      <c r="D30" s="15">
        <f>'Détail - année 1'!D34+'Détail - année 2'!D41+'Détail - année 3'!D32</f>
        <v>0</v>
      </c>
      <c r="E30" s="17"/>
      <c r="G30" s="39" t="s">
        <v>20</v>
      </c>
    </row>
    <row r="31" spans="2:7" ht="15">
      <c r="B31" s="49" t="s">
        <v>32</v>
      </c>
      <c r="C31" s="15">
        <f>'Détail - année 1'!C35+'Détail - année 2'!C42+'Détail - année 3'!C33</f>
        <v>7500</v>
      </c>
      <c r="D31" s="15">
        <f>'Détail - année 1'!D35+'Détail - année 2'!D42+'Détail - année 3'!D33</f>
        <v>0</v>
      </c>
      <c r="E31" s="17"/>
      <c r="G31" s="39" t="s">
        <v>21</v>
      </c>
    </row>
    <row r="32" spans="2:7" ht="15">
      <c r="B32" s="34" t="s">
        <v>15</v>
      </c>
      <c r="C32" s="15">
        <f>'Détail - année 1'!C36+'Détail - année 2'!C43+'Détail - année 3'!C34</f>
        <v>0</v>
      </c>
      <c r="D32" s="18"/>
      <c r="E32" s="17"/>
      <c r="G32" s="34"/>
    </row>
    <row r="33" spans="2:7" ht="15">
      <c r="B33" s="49" t="s">
        <v>58</v>
      </c>
      <c r="C33" s="15">
        <f>'Détail - année 1'!C37+'Détail - année 2'!C44+'Détail - année 3'!C35</f>
        <v>4275</v>
      </c>
      <c r="D33" s="15">
        <f>'Détail - année 1'!D37+'Détail - année 2'!D44+'Détail - année 3'!D35</f>
        <v>0</v>
      </c>
      <c r="E33" s="17"/>
      <c r="G33" s="14"/>
    </row>
    <row r="34" spans="2:7" ht="15">
      <c r="B34" s="104" t="s">
        <v>69</v>
      </c>
      <c r="C34" s="105"/>
      <c r="D34" s="105"/>
      <c r="E34" s="106" t="s">
        <v>72</v>
      </c>
      <c r="G34" s="14"/>
    </row>
    <row r="35" spans="2:7" ht="15">
      <c r="B35" s="33" t="s">
        <v>14</v>
      </c>
      <c r="C35" s="15">
        <f>SUM(C29:C33)</f>
        <v>20025</v>
      </c>
      <c r="D35" s="15">
        <f>SUM(D29:D31)</f>
        <v>0</v>
      </c>
      <c r="E35" s="19"/>
      <c r="G35" s="14"/>
    </row>
    <row r="36" spans="2:7" ht="15">
      <c r="B36" s="33"/>
      <c r="C36" s="15"/>
      <c r="D36" s="16"/>
      <c r="E36" s="19"/>
      <c r="G36" s="14"/>
    </row>
    <row r="37" spans="2:7">
      <c r="B37" s="20"/>
      <c r="C37" s="15"/>
      <c r="D37" s="16"/>
      <c r="E37" s="21"/>
    </row>
    <row r="38" spans="2:7" ht="16">
      <c r="B38" s="35" t="s">
        <v>7</v>
      </c>
      <c r="C38" s="36">
        <f>SUM(C19,C24,C35,)</f>
        <v>40558.950632911394</v>
      </c>
      <c r="D38" s="36">
        <f>SUM(D19,D24,D35,)</f>
        <v>37584.949620253159</v>
      </c>
      <c r="E38" s="14"/>
    </row>
    <row r="39" spans="2:7">
      <c r="C39" s="52"/>
      <c r="D39" s="52"/>
    </row>
    <row r="40" spans="2:7">
      <c r="C40" s="64"/>
      <c r="D40" s="64"/>
    </row>
    <row r="41" spans="2:7">
      <c r="E41" s="52"/>
    </row>
    <row r="42" spans="2:7">
      <c r="F42" s="6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G43"/>
  <sheetViews>
    <sheetView workbookViewId="0">
      <selection activeCell="E14" sqref="E14"/>
    </sheetView>
  </sheetViews>
  <sheetFormatPr baseColWidth="10" defaultColWidth="11.5" defaultRowHeight="14"/>
  <cols>
    <col min="1" max="1" width="11.5" style="1"/>
    <col min="2" max="2" width="43.83203125" style="1" customWidth="1"/>
    <col min="3" max="3" width="26.83203125" style="1" customWidth="1"/>
    <col min="4" max="4" width="25.83203125" style="1" customWidth="1"/>
    <col min="5" max="5" width="60.5" style="1" customWidth="1"/>
    <col min="6" max="6" width="4" style="1" customWidth="1"/>
    <col min="7" max="7" width="52.5" style="1" customWidth="1"/>
    <col min="8" max="16384" width="11.5" style="1"/>
  </cols>
  <sheetData>
    <row r="3" spans="2:7" ht="51">
      <c r="C3" s="2" t="s">
        <v>0</v>
      </c>
      <c r="D3" s="3" t="s">
        <v>34</v>
      </c>
      <c r="G3" s="52"/>
    </row>
    <row r="4" spans="2:7" ht="17">
      <c r="C4" s="4" t="s">
        <v>1</v>
      </c>
      <c r="D4" s="5" t="s">
        <v>35</v>
      </c>
    </row>
    <row r="5" spans="2:7" ht="16">
      <c r="C5" s="6" t="s">
        <v>2</v>
      </c>
      <c r="D5" s="7">
        <v>2025</v>
      </c>
    </row>
    <row r="6" spans="2:7">
      <c r="C6" s="8"/>
      <c r="D6" s="9"/>
    </row>
    <row r="8" spans="2:7" s="44" customFormat="1" ht="34">
      <c r="B8" s="10" t="s">
        <v>3</v>
      </c>
      <c r="C8" s="43" t="s">
        <v>18</v>
      </c>
      <c r="D8" s="10" t="s">
        <v>4</v>
      </c>
      <c r="E8" s="10" t="s">
        <v>5</v>
      </c>
      <c r="G8" s="45" t="s">
        <v>9</v>
      </c>
    </row>
    <row r="9" spans="2:7">
      <c r="B9" s="11"/>
      <c r="C9" s="11"/>
      <c r="D9" s="12"/>
      <c r="E9" s="13"/>
      <c r="G9" s="14"/>
    </row>
    <row r="10" spans="2:7" ht="17" thickBot="1">
      <c r="B10" s="65" t="s">
        <v>6</v>
      </c>
      <c r="C10" s="66"/>
      <c r="D10" s="67"/>
      <c r="E10" s="68"/>
      <c r="G10" s="69"/>
    </row>
    <row r="11" spans="2:7" ht="32">
      <c r="B11" s="74" t="s">
        <v>26</v>
      </c>
      <c r="C11" s="75">
        <f>50%*(('[1]BP prod 4-  Superpouvoir'!$I$69*1.42)+'[1]BP prod 4-  Superpouvoir'!$I$28)</f>
        <v>1528.4626582278481</v>
      </c>
      <c r="D11" s="103">
        <f>50%*(('[1]BP prod 4-  Superpouvoir'!$I$69*1.42)+'[1]BP prod 4-  Superpouvoir'!$I$28)</f>
        <v>1528.4626582278481</v>
      </c>
      <c r="E11" s="76" t="s">
        <v>73</v>
      </c>
      <c r="F11" s="77"/>
      <c r="G11" s="78" t="s">
        <v>16</v>
      </c>
    </row>
    <row r="12" spans="2:7" ht="30">
      <c r="B12" s="79"/>
      <c r="C12" s="15"/>
      <c r="D12" s="103">
        <f>'[1]BP prod 4-  Superpouvoir'!$I$52*1.56</f>
        <v>2496</v>
      </c>
      <c r="E12" s="54" t="s">
        <v>60</v>
      </c>
      <c r="G12" s="80"/>
    </row>
    <row r="13" spans="2:7" ht="15">
      <c r="B13" s="79"/>
      <c r="C13" s="15"/>
      <c r="D13" s="103">
        <v>500</v>
      </c>
      <c r="E13" s="54" t="s">
        <v>59</v>
      </c>
      <c r="G13" s="80"/>
    </row>
    <row r="14" spans="2:7" ht="31" thickBot="1">
      <c r="B14" s="84" t="s">
        <v>33</v>
      </c>
      <c r="C14" s="81">
        <f>('[1]BP prod 4-  Superpouvoir'!$F$51+'[1]BP prod 4-  Superpouvoir'!$G$51)*1.56</f>
        <v>2496</v>
      </c>
      <c r="D14" s="85"/>
      <c r="E14" s="82" t="s">
        <v>46</v>
      </c>
      <c r="F14" s="83"/>
      <c r="G14" s="86"/>
    </row>
    <row r="15" spans="2:7" ht="16" thickBot="1">
      <c r="B15" s="88" t="s">
        <v>8</v>
      </c>
      <c r="C15" s="89"/>
      <c r="D15" s="90"/>
      <c r="E15" s="91"/>
      <c r="F15" s="92"/>
      <c r="G15" s="93" t="s">
        <v>19</v>
      </c>
    </row>
    <row r="16" spans="2:7" ht="65" thickBot="1">
      <c r="B16" s="94" t="s">
        <v>24</v>
      </c>
      <c r="C16" s="89">
        <f>'[1]BP prod 4-  Superpouvoir'!$H$36</f>
        <v>2000</v>
      </c>
      <c r="D16" s="90"/>
      <c r="E16" s="91" t="s">
        <v>47</v>
      </c>
      <c r="F16" s="92"/>
      <c r="G16" s="95" t="s">
        <v>30</v>
      </c>
    </row>
    <row r="17" spans="2:7" ht="33" thickBot="1">
      <c r="B17" s="96" t="s">
        <v>23</v>
      </c>
      <c r="C17" s="89"/>
      <c r="D17" s="103">
        <f>'[1]BP prod 4-  Superpouvoir'!$H$39</f>
        <v>400</v>
      </c>
      <c r="E17" s="91" t="s">
        <v>61</v>
      </c>
      <c r="F17" s="92"/>
      <c r="G17" s="97"/>
    </row>
    <row r="18" spans="2:7" ht="32">
      <c r="B18" s="87" t="s">
        <v>22</v>
      </c>
      <c r="C18" s="70"/>
      <c r="D18" s="71"/>
      <c r="E18" s="72"/>
      <c r="G18" s="73"/>
    </row>
    <row r="19" spans="2:7" ht="15">
      <c r="B19" s="38" t="s">
        <v>17</v>
      </c>
      <c r="C19" s="15"/>
      <c r="D19" s="55"/>
      <c r="E19" s="54"/>
      <c r="G19" s="34"/>
    </row>
    <row r="20" spans="2:7" ht="15">
      <c r="B20" s="38" t="s">
        <v>25</v>
      </c>
      <c r="C20" s="15"/>
      <c r="D20" s="55"/>
      <c r="E20" s="54"/>
      <c r="G20" s="34"/>
    </row>
    <row r="21" spans="2:7" ht="15">
      <c r="B21" s="51"/>
      <c r="C21" s="15"/>
      <c r="D21" s="55"/>
      <c r="E21" s="54"/>
      <c r="G21" s="34"/>
    </row>
    <row r="22" spans="2:7" ht="15">
      <c r="B22" s="33"/>
      <c r="C22" s="15"/>
      <c r="D22" s="55"/>
      <c r="E22" s="54"/>
      <c r="G22" s="34"/>
    </row>
    <row r="23" spans="2:7" ht="15">
      <c r="B23" s="33" t="s">
        <v>11</v>
      </c>
      <c r="C23" s="15">
        <f>SUM(C11:C22)</f>
        <v>6024.4626582278479</v>
      </c>
      <c r="D23" s="15">
        <f>SUM(D11:D22)</f>
        <v>4924.4626582278479</v>
      </c>
      <c r="E23" s="54"/>
      <c r="G23" s="34"/>
    </row>
    <row r="24" spans="2:7" ht="15">
      <c r="B24" s="22"/>
      <c r="C24" s="22"/>
      <c r="D24" s="23"/>
      <c r="E24" s="54"/>
      <c r="G24" s="34"/>
    </row>
    <row r="25" spans="2:7" ht="16">
      <c r="B25" s="25" t="s">
        <v>27</v>
      </c>
      <c r="C25" s="29"/>
      <c r="D25" s="30"/>
      <c r="E25" s="31"/>
      <c r="G25" s="34" t="s">
        <v>10</v>
      </c>
    </row>
    <row r="26" spans="2:7" ht="15">
      <c r="B26" s="46" t="s">
        <v>28</v>
      </c>
      <c r="C26" s="15"/>
      <c r="D26" s="23"/>
      <c r="E26" s="24"/>
      <c r="G26" s="34"/>
    </row>
    <row r="27" spans="2:7" ht="15">
      <c r="B27" s="22"/>
      <c r="C27" s="15"/>
      <c r="D27" s="23"/>
      <c r="E27" s="24"/>
      <c r="G27" s="34"/>
    </row>
    <row r="28" spans="2:7" ht="15">
      <c r="B28" s="33" t="s">
        <v>12</v>
      </c>
      <c r="C28" s="15">
        <f>SUM(C26:C26)</f>
        <v>0</v>
      </c>
      <c r="D28" s="15">
        <f>SUM(D26:D26)</f>
        <v>0</v>
      </c>
      <c r="E28" s="24"/>
      <c r="G28" s="34"/>
    </row>
    <row r="29" spans="2:7" ht="15">
      <c r="B29" s="11"/>
      <c r="C29" s="15"/>
      <c r="D29" s="12"/>
      <c r="E29" s="13"/>
      <c r="G29" s="34"/>
    </row>
    <row r="30" spans="2:7" ht="15">
      <c r="B30" s="11"/>
      <c r="C30" s="15"/>
      <c r="D30" s="12"/>
      <c r="E30" s="13"/>
      <c r="G30" s="34"/>
    </row>
    <row r="31" spans="2:7" ht="15">
      <c r="B31" s="11"/>
      <c r="C31" s="15"/>
      <c r="D31" s="12"/>
      <c r="E31" s="13"/>
      <c r="G31" s="34"/>
    </row>
    <row r="32" spans="2:7" ht="16">
      <c r="B32" s="25" t="s">
        <v>13</v>
      </c>
      <c r="C32" s="26"/>
      <c r="D32" s="27"/>
      <c r="E32" s="28"/>
      <c r="G32" s="34"/>
    </row>
    <row r="33" spans="2:7" ht="32">
      <c r="B33" s="48" t="s">
        <v>29</v>
      </c>
      <c r="C33" s="15"/>
      <c r="D33" s="16"/>
      <c r="E33" s="17"/>
      <c r="G33" s="40"/>
    </row>
    <row r="34" spans="2:7" ht="15">
      <c r="B34" s="49" t="s">
        <v>31</v>
      </c>
      <c r="C34" s="15">
        <f>3300/20*15</f>
        <v>2475</v>
      </c>
      <c r="D34" s="16"/>
      <c r="E34" s="17" t="s">
        <v>36</v>
      </c>
      <c r="G34" s="39" t="s">
        <v>20</v>
      </c>
    </row>
    <row r="35" spans="2:7" ht="15">
      <c r="B35" s="49" t="s">
        <v>32</v>
      </c>
      <c r="C35" s="15">
        <f>3000/20*15</f>
        <v>2250</v>
      </c>
      <c r="D35" s="18"/>
      <c r="E35" s="17" t="s">
        <v>36</v>
      </c>
      <c r="G35" s="39" t="s">
        <v>21</v>
      </c>
    </row>
    <row r="36" spans="2:7" ht="15">
      <c r="B36" s="53" t="s">
        <v>15</v>
      </c>
      <c r="C36" s="15"/>
      <c r="D36" s="18"/>
      <c r="E36" s="17"/>
      <c r="G36" s="34"/>
    </row>
    <row r="37" spans="2:7" ht="15">
      <c r="B37" s="49" t="s">
        <v>58</v>
      </c>
      <c r="C37" s="15">
        <f>4500/20*9</f>
        <v>2025</v>
      </c>
      <c r="D37" s="18"/>
      <c r="E37" s="17" t="s">
        <v>37</v>
      </c>
      <c r="G37" s="14"/>
    </row>
    <row r="38" spans="2:7" ht="15">
      <c r="B38" s="104" t="s">
        <v>69</v>
      </c>
      <c r="C38" s="105"/>
      <c r="D38" s="105"/>
      <c r="E38" s="106" t="s">
        <v>68</v>
      </c>
      <c r="G38" s="14"/>
    </row>
    <row r="39" spans="2:7" ht="15">
      <c r="B39" s="33" t="s">
        <v>14</v>
      </c>
      <c r="C39" s="15">
        <f>SUM(C33:C37)</f>
        <v>6750</v>
      </c>
      <c r="D39" s="15">
        <f>SUM(D33:D37)</f>
        <v>0</v>
      </c>
      <c r="E39" s="19"/>
      <c r="G39" s="14"/>
    </row>
    <row r="40" spans="2:7" ht="15">
      <c r="B40" s="33"/>
      <c r="C40" s="15"/>
      <c r="D40" s="16"/>
      <c r="E40" s="19"/>
      <c r="G40" s="14"/>
    </row>
    <row r="41" spans="2:7">
      <c r="B41" s="20"/>
      <c r="C41" s="15"/>
      <c r="D41" s="16"/>
      <c r="E41" s="21"/>
    </row>
    <row r="42" spans="2:7" ht="16">
      <c r="B42" s="35" t="s">
        <v>7</v>
      </c>
      <c r="C42" s="36">
        <f>SUM(C23,C28,C39,)</f>
        <v>12774.462658227847</v>
      </c>
      <c r="D42" s="36">
        <f>SUM(D23,D28,D39,)</f>
        <v>4924.4626582278479</v>
      </c>
      <c r="E42" s="14"/>
    </row>
    <row r="43" spans="2:7">
      <c r="D43" s="52"/>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G49"/>
  <sheetViews>
    <sheetView workbookViewId="0">
      <selection activeCell="A44" sqref="A44:XFD44"/>
    </sheetView>
  </sheetViews>
  <sheetFormatPr baseColWidth="10" defaultColWidth="11.5" defaultRowHeight="14"/>
  <cols>
    <col min="1" max="1" width="11.5" style="1"/>
    <col min="2" max="2" width="43.83203125" style="1" customWidth="1"/>
    <col min="3" max="4" width="28.83203125" style="1" customWidth="1"/>
    <col min="5" max="5" width="81.5" style="1" customWidth="1"/>
    <col min="6" max="6" width="3" style="1" customWidth="1"/>
    <col min="7" max="7" width="52.5" style="1" customWidth="1"/>
    <col min="8" max="16384" width="11.5" style="1"/>
  </cols>
  <sheetData>
    <row r="3" spans="2:7" ht="34">
      <c r="C3" s="2" t="s">
        <v>0</v>
      </c>
      <c r="D3" s="3" t="s">
        <v>34</v>
      </c>
      <c r="E3" s="52"/>
    </row>
    <row r="4" spans="2:7" ht="17">
      <c r="C4" s="4" t="s">
        <v>1</v>
      </c>
      <c r="D4" s="5" t="s">
        <v>35</v>
      </c>
    </row>
    <row r="5" spans="2:7" ht="16">
      <c r="C5" s="6" t="s">
        <v>2</v>
      </c>
      <c r="D5" s="7">
        <v>2026</v>
      </c>
    </row>
    <row r="6" spans="2:7">
      <c r="C6" s="8"/>
      <c r="D6" s="9"/>
    </row>
    <row r="8" spans="2:7" s="44" customFormat="1" ht="34">
      <c r="B8" s="10" t="s">
        <v>3</v>
      </c>
      <c r="C8" s="43" t="s">
        <v>18</v>
      </c>
      <c r="D8" s="10" t="s">
        <v>4</v>
      </c>
      <c r="E8" s="10" t="s">
        <v>5</v>
      </c>
      <c r="G8" s="45" t="s">
        <v>9</v>
      </c>
    </row>
    <row r="9" spans="2:7">
      <c r="B9" s="11"/>
      <c r="C9" s="11"/>
      <c r="D9" s="12"/>
      <c r="E9" s="13"/>
      <c r="G9" s="14"/>
    </row>
    <row r="10" spans="2:7" ht="16">
      <c r="B10" s="25" t="s">
        <v>6</v>
      </c>
      <c r="C10" s="26"/>
      <c r="D10" s="27"/>
      <c r="E10" s="28"/>
      <c r="G10" s="14"/>
    </row>
    <row r="11" spans="2:7" ht="45">
      <c r="B11" s="41" t="s">
        <v>26</v>
      </c>
      <c r="C11" s="15"/>
      <c r="D11" s="103">
        <v>2635</v>
      </c>
      <c r="E11" s="54" t="s">
        <v>54</v>
      </c>
      <c r="G11" s="37" t="s">
        <v>16</v>
      </c>
    </row>
    <row r="12" spans="2:7" ht="15">
      <c r="B12" s="49"/>
      <c r="C12" s="15"/>
      <c r="D12" s="103">
        <v>1000</v>
      </c>
      <c r="E12" s="17" t="s">
        <v>56</v>
      </c>
      <c r="G12" s="14"/>
    </row>
    <row r="13" spans="2:7" ht="30">
      <c r="B13" s="50"/>
      <c r="C13" s="15"/>
      <c r="D13" s="103">
        <v>5000</v>
      </c>
      <c r="E13" s="54" t="s">
        <v>55</v>
      </c>
      <c r="G13" s="37"/>
    </row>
    <row r="14" spans="2:7" ht="15">
      <c r="B14" s="50"/>
      <c r="C14" s="15"/>
      <c r="D14" s="103">
        <f>'[1]BP prod 4-  Superpouvoir'!$N$96-(D22)</f>
        <v>2822.48</v>
      </c>
      <c r="E14" s="54" t="s">
        <v>62</v>
      </c>
      <c r="G14" s="37"/>
    </row>
    <row r="15" spans="2:7" ht="30">
      <c r="B15" s="49"/>
      <c r="C15" s="15"/>
      <c r="D15" s="103">
        <f>'[1]BP prod 4-  Superpouvoir'!$O$54*1.56-D12+('[1]BP prod 4-  Superpouvoir'!$P$60-'[1]BP prod 4-  Superpouvoir'!$N$60-1000)*1.62-2000+'[1]BP prod 4-  Superpouvoir'!$P$39+'[1]BP prod 4-  Superpouvoir'!$P$75-'[1]BP prod 4-  Superpouvoir'!$N$75-'[1]BP prod 4-  Superpouvoir'!$K$75-1400</f>
        <v>13399.518987341773</v>
      </c>
      <c r="E15" s="17" t="s">
        <v>66</v>
      </c>
      <c r="G15" s="14"/>
    </row>
    <row r="16" spans="2:7" ht="30">
      <c r="B16" s="50"/>
      <c r="C16" s="15">
        <f>50%*(('[1]BP prod 4-  Superpouvoir'!$P$69*1.42)+'[1]BP prod 4-  Superpouvoir'!$P$28)</f>
        <v>1975.855063291139</v>
      </c>
      <c r="D16" s="103">
        <f>50%*(('[1]BP prod 4-  Superpouvoir'!$P$69*1.42)+'[1]BP prod 4-  Superpouvoir'!$P$28)</f>
        <v>1975.855063291139</v>
      </c>
      <c r="E16" s="54" t="s">
        <v>63</v>
      </c>
      <c r="G16" s="37"/>
    </row>
    <row r="17" spans="2:7" ht="30">
      <c r="B17" s="49" t="s">
        <v>33</v>
      </c>
      <c r="C17" s="15">
        <f>('[1]BP prod 4-  Superpouvoir'!$P$51-'[1]BP prod 4-  Superpouvoir'!$K$51-'[1]BP prod 4-  Superpouvoir'!$N$51)*1.56</f>
        <v>3276</v>
      </c>
      <c r="D17" s="103"/>
      <c r="E17" s="54" t="s">
        <v>48</v>
      </c>
      <c r="G17" s="34"/>
    </row>
    <row r="18" spans="2:7" ht="15">
      <c r="B18" s="49" t="s">
        <v>39</v>
      </c>
      <c r="C18" s="15">
        <f>500*1.56</f>
        <v>780</v>
      </c>
      <c r="D18" s="103"/>
      <c r="E18" s="54" t="s">
        <v>50</v>
      </c>
      <c r="G18" s="34"/>
    </row>
    <row r="19" spans="2:7" ht="15">
      <c r="B19" s="49" t="s">
        <v>40</v>
      </c>
      <c r="C19" s="15">
        <f>500*2*1.62</f>
        <v>1620</v>
      </c>
      <c r="D19" s="103"/>
      <c r="E19" s="54" t="s">
        <v>49</v>
      </c>
      <c r="G19" s="34"/>
    </row>
    <row r="20" spans="2:7" ht="15">
      <c r="B20" s="32" t="s">
        <v>8</v>
      </c>
      <c r="C20" s="15"/>
      <c r="D20" s="103"/>
      <c r="E20" s="54"/>
      <c r="G20" s="39" t="s">
        <v>19</v>
      </c>
    </row>
    <row r="21" spans="2:7" s="101" customFormat="1" ht="61" customHeight="1">
      <c r="B21" s="98" t="s">
        <v>24</v>
      </c>
      <c r="C21" s="99"/>
      <c r="D21" s="103">
        <f>'[1]BP prod 4-  Superpouvoir'!$K$37+'[1]BP prod 4-  Superpouvoir'!$K$75</f>
        <v>650</v>
      </c>
      <c r="E21" s="100" t="s">
        <v>64</v>
      </c>
      <c r="G21" s="102" t="s">
        <v>30</v>
      </c>
    </row>
    <row r="22" spans="2:7" ht="34" customHeight="1">
      <c r="B22" s="42"/>
      <c r="C22" s="15"/>
      <c r="D22" s="103">
        <f>'[1]BP prod 4-  Superpouvoir'!$N$75+'[1]BP prod 4-  Superpouvoir'!$N$36</f>
        <v>920</v>
      </c>
      <c r="E22" s="54" t="s">
        <v>65</v>
      </c>
      <c r="G22" s="47"/>
    </row>
    <row r="23" spans="2:7" ht="34" customHeight="1">
      <c r="B23" s="42"/>
      <c r="C23" s="15">
        <f>'[1]BP prod 4-  Superpouvoir'!$P$36-'[1]BP prod 4-  Superpouvoir'!$K$36</f>
        <v>2500</v>
      </c>
      <c r="D23" s="103"/>
      <c r="E23" s="54" t="s">
        <v>51</v>
      </c>
      <c r="G23" s="47"/>
    </row>
    <row r="24" spans="2:7" s="61" customFormat="1" ht="32">
      <c r="B24" s="98" t="s">
        <v>23</v>
      </c>
      <c r="C24" s="18"/>
      <c r="D24" s="103"/>
      <c r="E24" s="18"/>
      <c r="G24" s="62"/>
    </row>
    <row r="25" spans="2:7" ht="15">
      <c r="B25" s="42"/>
      <c r="C25" s="15"/>
      <c r="D25" s="103"/>
      <c r="E25" s="54"/>
      <c r="G25" s="34"/>
    </row>
    <row r="26" spans="2:7" ht="32">
      <c r="B26" s="42" t="s">
        <v>22</v>
      </c>
      <c r="C26" s="15"/>
      <c r="D26" s="103"/>
      <c r="E26" s="24"/>
      <c r="G26" s="34"/>
    </row>
    <row r="27" spans="2:7" ht="15">
      <c r="B27" s="38" t="s">
        <v>17</v>
      </c>
      <c r="C27" s="15"/>
      <c r="D27" s="103"/>
      <c r="E27" s="24"/>
      <c r="G27" s="34"/>
    </row>
    <row r="28" spans="2:7" ht="15">
      <c r="B28" s="38" t="s">
        <v>42</v>
      </c>
      <c r="C28" s="15"/>
      <c r="D28" s="103"/>
      <c r="E28" s="24"/>
      <c r="G28" s="34"/>
    </row>
    <row r="29" spans="2:7" ht="15">
      <c r="B29" s="50" t="s">
        <v>41</v>
      </c>
      <c r="C29" s="15">
        <v>1000</v>
      </c>
      <c r="D29" s="103"/>
      <c r="E29" s="50" t="s">
        <v>52</v>
      </c>
      <c r="G29" s="34"/>
    </row>
    <row r="30" spans="2:7" ht="15">
      <c r="B30" s="33" t="s">
        <v>11</v>
      </c>
      <c r="C30" s="57">
        <f>SUM(C11:C29)</f>
        <v>11151.855063291139</v>
      </c>
      <c r="D30" s="57">
        <f>SUM(D11:D29)</f>
        <v>28402.854050632912</v>
      </c>
      <c r="E30" s="24"/>
      <c r="G30" s="34"/>
    </row>
    <row r="31" spans="2:7" ht="15">
      <c r="B31" s="22"/>
      <c r="C31" s="22"/>
      <c r="D31" s="23"/>
      <c r="E31" s="24"/>
      <c r="G31" s="34"/>
    </row>
    <row r="32" spans="2:7" ht="16">
      <c r="B32" s="25" t="s">
        <v>27</v>
      </c>
      <c r="C32" s="29"/>
      <c r="D32" s="30"/>
      <c r="E32" s="31"/>
      <c r="G32" s="34" t="s">
        <v>10</v>
      </c>
    </row>
    <row r="33" spans="2:7" ht="15">
      <c r="B33" s="46" t="s">
        <v>28</v>
      </c>
      <c r="C33" s="15"/>
      <c r="D33" s="23"/>
      <c r="E33" s="24"/>
      <c r="G33" s="34"/>
    </row>
    <row r="34" spans="2:7" s="61" customFormat="1" ht="15">
      <c r="B34" s="63"/>
      <c r="C34" s="18"/>
      <c r="D34" s="103">
        <f>'[1]BP prod 4-  Superpouvoir'!$P$6-2000</f>
        <v>2200</v>
      </c>
      <c r="E34" s="17" t="s">
        <v>67</v>
      </c>
      <c r="G34" s="62"/>
    </row>
    <row r="35" spans="2:7" ht="15">
      <c r="B35" s="33" t="s">
        <v>12</v>
      </c>
      <c r="C35" s="15">
        <f>SUM(C33:C34)</f>
        <v>0</v>
      </c>
      <c r="D35" s="15">
        <f>SUM(D33:D34)</f>
        <v>2200</v>
      </c>
      <c r="E35" s="24"/>
      <c r="G35" s="34"/>
    </row>
    <row r="36" spans="2:7" ht="15">
      <c r="B36" s="11"/>
      <c r="C36" s="15"/>
      <c r="D36" s="12"/>
      <c r="E36" s="13"/>
      <c r="G36" s="34"/>
    </row>
    <row r="37" spans="2:7" ht="15">
      <c r="B37" s="11"/>
      <c r="C37" s="15"/>
      <c r="D37" s="12"/>
      <c r="E37" s="13"/>
      <c r="G37" s="34"/>
    </row>
    <row r="38" spans="2:7" ht="15">
      <c r="B38" s="11"/>
      <c r="C38" s="15"/>
      <c r="D38" s="12"/>
      <c r="E38" s="13"/>
      <c r="G38" s="34"/>
    </row>
    <row r="39" spans="2:7" ht="16">
      <c r="B39" s="25" t="s">
        <v>13</v>
      </c>
      <c r="C39" s="26"/>
      <c r="D39" s="27"/>
      <c r="E39" s="28"/>
      <c r="G39" s="34"/>
    </row>
    <row r="40" spans="2:7" ht="32">
      <c r="B40" s="48" t="s">
        <v>29</v>
      </c>
      <c r="C40" s="15"/>
      <c r="D40" s="16"/>
      <c r="E40" s="17"/>
      <c r="G40" s="40"/>
    </row>
    <row r="41" spans="2:7" ht="15">
      <c r="B41" s="49" t="s">
        <v>31</v>
      </c>
      <c r="C41" s="15">
        <f>3300/20*5</f>
        <v>825</v>
      </c>
      <c r="D41" s="16"/>
      <c r="E41" s="17" t="s">
        <v>38</v>
      </c>
      <c r="G41" s="39" t="s">
        <v>20</v>
      </c>
    </row>
    <row r="42" spans="2:7" ht="15">
      <c r="B42" s="49" t="s">
        <v>32</v>
      </c>
      <c r="C42" s="15">
        <f>C41/3300*3000</f>
        <v>750</v>
      </c>
      <c r="D42" s="18"/>
      <c r="E42" s="17" t="s">
        <v>38</v>
      </c>
      <c r="G42" s="39" t="s">
        <v>21</v>
      </c>
    </row>
    <row r="43" spans="2:7" ht="15">
      <c r="B43" s="34" t="s">
        <v>15</v>
      </c>
      <c r="C43" s="15"/>
      <c r="D43" s="18"/>
      <c r="E43" s="17"/>
      <c r="G43" s="34"/>
    </row>
    <row r="44" spans="2:7" ht="15">
      <c r="B44" s="104" t="s">
        <v>69</v>
      </c>
      <c r="C44" s="105"/>
      <c r="D44" s="105"/>
      <c r="E44" s="106" t="s">
        <v>70</v>
      </c>
      <c r="G44" s="14"/>
    </row>
    <row r="45" spans="2:7" ht="15">
      <c r="B45" s="33" t="s">
        <v>14</v>
      </c>
      <c r="C45" s="56">
        <f>SUM(C40:C44)</f>
        <v>1575</v>
      </c>
      <c r="D45" s="56">
        <f>SUM(D40:D44)</f>
        <v>0</v>
      </c>
      <c r="E45" s="19"/>
      <c r="G45" s="14"/>
    </row>
    <row r="46" spans="2:7" ht="15">
      <c r="B46" s="33"/>
      <c r="C46" s="15"/>
      <c r="D46" s="16"/>
      <c r="E46" s="19"/>
      <c r="G46" s="14"/>
    </row>
    <row r="47" spans="2:7">
      <c r="B47" s="20"/>
      <c r="C47" s="15"/>
      <c r="D47" s="16"/>
      <c r="E47" s="21"/>
    </row>
    <row r="48" spans="2:7" ht="16">
      <c r="B48" s="35" t="s">
        <v>7</v>
      </c>
      <c r="C48" s="36">
        <f>SUM(C30,C35,C45,)</f>
        <v>12726.855063291139</v>
      </c>
      <c r="D48" s="36">
        <f>SUM(D30,D35,D45,)</f>
        <v>30602.854050632912</v>
      </c>
      <c r="E48" s="14"/>
    </row>
    <row r="49" spans="4:4">
      <c r="D49" s="5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G40"/>
  <sheetViews>
    <sheetView topLeftCell="A3" workbookViewId="0">
      <selection activeCell="E27" sqref="E27"/>
    </sheetView>
  </sheetViews>
  <sheetFormatPr baseColWidth="10" defaultColWidth="11.5" defaultRowHeight="14"/>
  <cols>
    <col min="1" max="1" width="11.5" style="1"/>
    <col min="2" max="2" width="43.83203125" style="1" customWidth="1"/>
    <col min="3" max="3" width="26.83203125" style="1" customWidth="1"/>
    <col min="4" max="4" width="25.83203125" style="1" customWidth="1"/>
    <col min="5" max="5" width="60.5" style="1" customWidth="1"/>
    <col min="6" max="6" width="11.5" style="1"/>
    <col min="7" max="7" width="52.5" style="1" customWidth="1"/>
    <col min="8" max="16384" width="11.5" style="1"/>
  </cols>
  <sheetData>
    <row r="3" spans="2:7" ht="51">
      <c r="C3" s="2" t="s">
        <v>0</v>
      </c>
      <c r="D3" s="3" t="s">
        <v>34</v>
      </c>
    </row>
    <row r="4" spans="2:7" ht="17">
      <c r="C4" s="4" t="s">
        <v>1</v>
      </c>
      <c r="D4" s="5" t="s">
        <v>35</v>
      </c>
    </row>
    <row r="5" spans="2:7" ht="16">
      <c r="C5" s="6" t="s">
        <v>2</v>
      </c>
      <c r="D5" s="7">
        <v>2027</v>
      </c>
    </row>
    <row r="6" spans="2:7">
      <c r="C6" s="8"/>
      <c r="D6" s="9"/>
    </row>
    <row r="8" spans="2:7" s="44" customFormat="1" ht="34">
      <c r="B8" s="10" t="s">
        <v>3</v>
      </c>
      <c r="C8" s="43" t="s">
        <v>18</v>
      </c>
      <c r="D8" s="10" t="s">
        <v>4</v>
      </c>
      <c r="E8" s="10" t="s">
        <v>5</v>
      </c>
      <c r="G8" s="45" t="s">
        <v>9</v>
      </c>
    </row>
    <row r="9" spans="2:7">
      <c r="B9" s="11"/>
      <c r="C9" s="11"/>
      <c r="D9" s="12"/>
      <c r="E9" s="13"/>
      <c r="G9" s="14"/>
    </row>
    <row r="10" spans="2:7" ht="16">
      <c r="B10" s="25" t="s">
        <v>6</v>
      </c>
      <c r="C10" s="26"/>
      <c r="D10" s="27"/>
      <c r="E10" s="28"/>
      <c r="G10" s="14"/>
    </row>
    <row r="11" spans="2:7" ht="32">
      <c r="B11" s="50" t="s">
        <v>26</v>
      </c>
      <c r="C11" s="15"/>
      <c r="D11" s="12"/>
      <c r="E11" s="13"/>
      <c r="G11" s="37" t="s">
        <v>16</v>
      </c>
    </row>
    <row r="12" spans="2:7" ht="30">
      <c r="B12" s="50"/>
      <c r="C12" s="15">
        <f>50%*(('[1]BP prod 4-  Superpouvoir'!$V$69*1.42)+'[1]BP prod 4-  Superpouvoir'!$V$28)</f>
        <v>1057.632911392405</v>
      </c>
      <c r="D12" s="103">
        <f>50%*(('[1]BP prod 4-  Superpouvoir'!$V$69*1.42)+'[1]BP prod 4-  Superpouvoir'!$V$28)</f>
        <v>1057.632911392405</v>
      </c>
      <c r="E12" s="54" t="s">
        <v>74</v>
      </c>
      <c r="G12" s="37"/>
    </row>
    <row r="13" spans="2:7" ht="15">
      <c r="B13" s="49"/>
      <c r="C13" s="15"/>
      <c r="D13" s="103">
        <v>1000</v>
      </c>
      <c r="E13" s="17" t="s">
        <v>57</v>
      </c>
      <c r="G13" s="14"/>
    </row>
    <row r="14" spans="2:7" ht="15">
      <c r="B14" s="32" t="s">
        <v>8</v>
      </c>
      <c r="C14" s="15"/>
      <c r="D14" s="23"/>
      <c r="E14" s="24"/>
      <c r="G14" s="39" t="s">
        <v>19</v>
      </c>
    </row>
    <row r="15" spans="2:7" ht="64">
      <c r="B15" s="42" t="s">
        <v>24</v>
      </c>
      <c r="C15" s="15">
        <f>'[1]BP prod 4-  Superpouvoir'!$V$37</f>
        <v>1500</v>
      </c>
      <c r="D15" s="23"/>
      <c r="E15" s="54" t="s">
        <v>51</v>
      </c>
      <c r="G15" s="47" t="s">
        <v>30</v>
      </c>
    </row>
    <row r="16" spans="2:7" ht="32">
      <c r="B16" s="42" t="s">
        <v>23</v>
      </c>
      <c r="C16" s="15"/>
      <c r="D16" s="23"/>
      <c r="E16" s="24"/>
      <c r="G16" s="34"/>
    </row>
    <row r="17" spans="2:7" ht="32">
      <c r="B17" s="42" t="s">
        <v>22</v>
      </c>
      <c r="C17" s="15"/>
      <c r="D17" s="23"/>
      <c r="E17" s="24"/>
      <c r="G17" s="34"/>
    </row>
    <row r="18" spans="2:7" ht="15">
      <c r="B18" s="38" t="s">
        <v>17</v>
      </c>
      <c r="C18" s="15"/>
      <c r="D18" s="23"/>
      <c r="E18" s="24"/>
      <c r="G18" s="34"/>
    </row>
    <row r="19" spans="2:7" ht="15">
      <c r="B19" s="38" t="s">
        <v>25</v>
      </c>
      <c r="C19" s="15">
        <f>'[1]BP prod 4-  Superpouvoir'!$V$33</f>
        <v>800</v>
      </c>
      <c r="D19" s="23"/>
      <c r="E19" s="50" t="s">
        <v>53</v>
      </c>
      <c r="G19" s="34"/>
    </row>
    <row r="20" spans="2:7" ht="15">
      <c r="B20" s="33"/>
      <c r="C20" s="15"/>
      <c r="D20" s="23"/>
      <c r="E20" s="24"/>
      <c r="G20" s="34"/>
    </row>
    <row r="21" spans="2:7" ht="15">
      <c r="B21" s="33" t="s">
        <v>11</v>
      </c>
      <c r="C21" s="15">
        <f>SUM(C11:C20)</f>
        <v>3357.6329113924048</v>
      </c>
      <c r="D21" s="15">
        <f>SUM(D11:D20)</f>
        <v>2057.6329113924048</v>
      </c>
      <c r="E21" s="24"/>
      <c r="G21" s="34"/>
    </row>
    <row r="22" spans="2:7" ht="15">
      <c r="B22" s="22"/>
      <c r="C22" s="22"/>
      <c r="D22" s="23"/>
      <c r="E22" s="24"/>
      <c r="G22" s="34"/>
    </row>
    <row r="23" spans="2:7" ht="16">
      <c r="B23" s="25" t="s">
        <v>27</v>
      </c>
      <c r="C23" s="29"/>
      <c r="D23" s="30"/>
      <c r="E23" s="31"/>
      <c r="G23" s="34" t="s">
        <v>10</v>
      </c>
    </row>
    <row r="24" spans="2:7" ht="15">
      <c r="B24" s="46" t="s">
        <v>28</v>
      </c>
      <c r="C24" s="15"/>
      <c r="D24" s="23"/>
      <c r="E24" s="24"/>
      <c r="G24" s="34"/>
    </row>
    <row r="25" spans="2:7" ht="15">
      <c r="B25" s="22"/>
      <c r="C25" s="15"/>
      <c r="D25" s="23"/>
      <c r="E25" s="24"/>
      <c r="G25" s="34"/>
    </row>
    <row r="26" spans="2:7" ht="15">
      <c r="B26" s="33" t="s">
        <v>12</v>
      </c>
      <c r="C26" s="15">
        <f>SUM(C24:C24)</f>
        <v>0</v>
      </c>
      <c r="D26" s="15">
        <f>SUM(D24:D24)</f>
        <v>0</v>
      </c>
      <c r="E26" s="24"/>
      <c r="G26" s="34"/>
    </row>
    <row r="27" spans="2:7" ht="15">
      <c r="B27" s="11"/>
      <c r="C27" s="15"/>
      <c r="D27" s="12"/>
      <c r="E27" s="13"/>
      <c r="G27" s="34"/>
    </row>
    <row r="28" spans="2:7" ht="15">
      <c r="B28" s="11"/>
      <c r="C28" s="15"/>
      <c r="D28" s="12"/>
      <c r="E28" s="13"/>
      <c r="G28" s="34"/>
    </row>
    <row r="29" spans="2:7" ht="15">
      <c r="B29" s="11"/>
      <c r="C29" s="15"/>
      <c r="D29" s="12"/>
      <c r="E29" s="13"/>
      <c r="G29" s="34"/>
    </row>
    <row r="30" spans="2:7" ht="16">
      <c r="B30" s="25" t="s">
        <v>13</v>
      </c>
      <c r="C30" s="26"/>
      <c r="D30" s="27"/>
      <c r="E30" s="28"/>
      <c r="G30" s="34"/>
    </row>
    <row r="31" spans="2:7" ht="32">
      <c r="B31" s="48" t="s">
        <v>29</v>
      </c>
      <c r="C31" s="15"/>
      <c r="D31" s="16"/>
      <c r="E31" s="17"/>
      <c r="G31" s="40"/>
    </row>
    <row r="32" spans="2:7" ht="15">
      <c r="B32" s="49" t="s">
        <v>31</v>
      </c>
      <c r="C32" s="15">
        <f>3300/20*30</f>
        <v>4950</v>
      </c>
      <c r="D32" s="16"/>
      <c r="E32" s="17" t="s">
        <v>44</v>
      </c>
      <c r="G32" s="39" t="s">
        <v>20</v>
      </c>
    </row>
    <row r="33" spans="2:7" ht="15">
      <c r="B33" s="49" t="s">
        <v>32</v>
      </c>
      <c r="C33" s="15">
        <f>3000/20*30</f>
        <v>4500</v>
      </c>
      <c r="D33" s="18"/>
      <c r="E33" s="17" t="s">
        <v>44</v>
      </c>
      <c r="G33" s="39" t="s">
        <v>21</v>
      </c>
    </row>
    <row r="34" spans="2:7" ht="15">
      <c r="B34" s="34" t="s">
        <v>15</v>
      </c>
      <c r="C34" s="15"/>
      <c r="D34" s="18"/>
      <c r="E34" s="17"/>
      <c r="G34" s="34"/>
    </row>
    <row r="35" spans="2:7" ht="15">
      <c r="B35" s="49" t="s">
        <v>58</v>
      </c>
      <c r="C35" s="15">
        <f>4500/20*10</f>
        <v>2250</v>
      </c>
      <c r="D35" s="18"/>
      <c r="E35" s="17" t="s">
        <v>45</v>
      </c>
      <c r="G35" s="14"/>
    </row>
    <row r="36" spans="2:7" ht="15">
      <c r="B36" s="104" t="s">
        <v>69</v>
      </c>
      <c r="C36" s="105"/>
      <c r="D36" s="105"/>
      <c r="E36" s="106" t="s">
        <v>71</v>
      </c>
      <c r="G36" s="14"/>
    </row>
    <row r="37" spans="2:7" ht="15">
      <c r="B37" s="33" t="s">
        <v>14</v>
      </c>
      <c r="C37" s="15">
        <f>SUM(C31:C35)</f>
        <v>11700</v>
      </c>
      <c r="D37" s="15">
        <f>SUM(D31:D35)</f>
        <v>0</v>
      </c>
      <c r="E37" s="19"/>
      <c r="G37" s="14"/>
    </row>
    <row r="38" spans="2:7" ht="15">
      <c r="B38" s="33"/>
      <c r="C38" s="15"/>
      <c r="D38" s="16"/>
      <c r="E38" s="19"/>
      <c r="G38" s="14"/>
    </row>
    <row r="39" spans="2:7">
      <c r="B39" s="20"/>
      <c r="C39" s="15"/>
      <c r="D39" s="16"/>
      <c r="E39" s="21"/>
    </row>
    <row r="40" spans="2:7" ht="16">
      <c r="B40" s="35" t="s">
        <v>7</v>
      </c>
      <c r="C40" s="15">
        <f>SUM(C21,C26,C37,)</f>
        <v>15057.632911392404</v>
      </c>
      <c r="D40" s="15">
        <f>SUM(D21,D26,D37,)</f>
        <v>2057.6329113924048</v>
      </c>
      <c r="E40" s="14"/>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4</vt:i4>
      </vt:variant>
    </vt:vector>
  </HeadingPairs>
  <TitlesOfParts>
    <vt:vector size="4" baseType="lpstr">
      <vt:lpstr>Budget total</vt:lpstr>
      <vt:lpstr>Détail - année 1</vt:lpstr>
      <vt:lpstr>Détail - année 2</vt:lpstr>
      <vt:lpstr>Détail - année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Stéphanie GRESSIN</cp:lastModifiedBy>
  <dcterms:created xsi:type="dcterms:W3CDTF">2019-07-17T09:52:20Z</dcterms:created>
  <dcterms:modified xsi:type="dcterms:W3CDTF">2024-09-29T09:08:57Z</dcterms:modified>
</cp:coreProperties>
</file>